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kif\OneDrive\LBKIF\2019 SEZONAS\KKSD 2019\"/>
    </mc:Choice>
  </mc:AlternateContent>
  <xr:revisionPtr revIDLastSave="18" documentId="11_DA4E3C23D675BDA3D791A6F1A2E3D88E14AEFAE4" xr6:coauthVersionLast="40" xr6:coauthVersionMax="40" xr10:uidLastSave="{ACB42139-EA1F-439E-B2CC-050621BC17CD}"/>
  <bookViews>
    <workbookView xWindow="0" yWindow="0" windowWidth="20616" windowHeight="11640" xr2:uid="{00000000-000D-0000-FFFF-FFFF00000000}"/>
  </bookViews>
  <sheets>
    <sheet name="I dalis" sheetId="2" r:id="rId1"/>
    <sheet name="Balų lentelė" sheetId="13" r:id="rId2"/>
    <sheet name="Pripazintos federacijos" sheetId="11" state="hidden" r:id="rId3"/>
  </sheets>
  <definedNames>
    <definedName name="_xlnm.Print_Area" localSheetId="0">'I dalis'!$A$1:$R$316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3" i="2" l="1"/>
  <c r="N290" i="2"/>
  <c r="O290" i="2" s="1"/>
  <c r="P290" i="2" s="1"/>
  <c r="Q290" i="2" s="1"/>
  <c r="R290" i="2" s="1"/>
  <c r="AN26" i="13" l="1"/>
  <c r="U26" i="13"/>
  <c r="V26" i="13"/>
  <c r="W26" i="13" s="1"/>
  <c r="X26" i="13" s="1"/>
  <c r="Y26" i="13"/>
  <c r="Z26" i="13" s="1"/>
  <c r="AA26" i="13" s="1"/>
  <c r="M26" i="13"/>
  <c r="N26" i="13"/>
  <c r="O26" i="13"/>
  <c r="P26" i="13" s="1"/>
  <c r="Q26" i="13" s="1"/>
  <c r="R26" i="13" s="1"/>
  <c r="S26" i="13" s="1"/>
  <c r="AN25" i="13"/>
  <c r="M25" i="13"/>
  <c r="N25" i="13"/>
  <c r="O25" i="13"/>
  <c r="P25" i="13" s="1"/>
  <c r="Q25" i="13" s="1"/>
  <c r="R25" i="13"/>
  <c r="S25" i="13"/>
  <c r="AN24" i="13"/>
  <c r="M24" i="13"/>
  <c r="N24" i="13"/>
  <c r="O24" i="13"/>
  <c r="P24" i="13" s="1"/>
  <c r="Q24" i="13" s="1"/>
  <c r="R24" i="13" s="1"/>
  <c r="S24" i="13" s="1"/>
  <c r="AN23" i="13"/>
  <c r="M23" i="13"/>
  <c r="N23" i="13"/>
  <c r="O23" i="13"/>
  <c r="P23" i="13" s="1"/>
  <c r="Q23" i="13" s="1"/>
  <c r="R23" i="13"/>
  <c r="S23" i="13"/>
  <c r="AN22" i="13"/>
  <c r="M22" i="13"/>
  <c r="N22" i="13"/>
  <c r="O22" i="13"/>
  <c r="P22" i="13" s="1"/>
  <c r="Q22" i="13" s="1"/>
  <c r="R22" i="13" s="1"/>
  <c r="S22" i="13" s="1"/>
  <c r="AN21" i="13"/>
  <c r="M21" i="13"/>
  <c r="N21" i="13"/>
  <c r="O21" i="13"/>
  <c r="P21" i="13" s="1"/>
  <c r="Q21" i="13" s="1"/>
  <c r="R21" i="13"/>
  <c r="S21" i="13"/>
  <c r="AN20" i="13"/>
  <c r="M20" i="13"/>
  <c r="N20" i="13"/>
  <c r="O20" i="13"/>
  <c r="P20" i="13" s="1"/>
  <c r="Q20" i="13" s="1"/>
  <c r="R20" i="13" s="1"/>
  <c r="S20" i="13" s="1"/>
  <c r="AN19" i="13"/>
  <c r="U19" i="13"/>
  <c r="V19" i="13"/>
  <c r="W19" i="13"/>
  <c r="X19" i="13" s="1"/>
  <c r="Y19" i="13" s="1"/>
  <c r="Z19" i="13"/>
  <c r="AA19" i="13"/>
  <c r="M19" i="13"/>
  <c r="N19" i="13" s="1"/>
  <c r="O19" i="13"/>
  <c r="P19" i="13"/>
  <c r="Q19" i="13" s="1"/>
  <c r="R19" i="13" s="1"/>
  <c r="S19" i="13"/>
  <c r="AN18" i="13"/>
  <c r="AC18" i="13"/>
  <c r="AD18" i="13" s="1"/>
  <c r="AE18" i="13"/>
  <c r="AF18" i="13"/>
  <c r="AG18" i="13" s="1"/>
  <c r="AH18" i="13" s="1"/>
  <c r="AI18" i="13" s="1"/>
  <c r="U18" i="13"/>
  <c r="V18" i="13" s="1"/>
  <c r="W18" i="13" s="1"/>
  <c r="X18" i="13"/>
  <c r="Y18" i="13"/>
  <c r="Z18" i="13" s="1"/>
  <c r="AA18" i="13" s="1"/>
  <c r="M18" i="13"/>
  <c r="N18" i="13"/>
  <c r="O18" i="13" s="1"/>
  <c r="P18" i="13" s="1"/>
  <c r="Q18" i="13"/>
  <c r="R18" i="13"/>
  <c r="S18" i="13" s="1"/>
  <c r="AN17" i="13"/>
  <c r="U17" i="13"/>
  <c r="V17" i="13"/>
  <c r="W17" i="13" s="1"/>
  <c r="X17" i="13" s="1"/>
  <c r="Y17" i="13"/>
  <c r="Z17" i="13" s="1"/>
  <c r="AA17" i="13" s="1"/>
  <c r="M17" i="13"/>
  <c r="N17" i="13"/>
  <c r="O17" i="13"/>
  <c r="P17" i="13" s="1"/>
  <c r="Q17" i="13" s="1"/>
  <c r="R17" i="13" s="1"/>
  <c r="S17" i="13" s="1"/>
  <c r="AN16" i="13"/>
  <c r="AN15" i="13"/>
  <c r="U15" i="13"/>
  <c r="V15" i="13"/>
  <c r="W15" i="13" s="1"/>
  <c r="X15" i="13" s="1"/>
  <c r="Y15" i="13"/>
  <c r="Z15" i="13"/>
  <c r="AA15" i="13" s="1"/>
  <c r="M15" i="13"/>
  <c r="N15" i="13"/>
  <c r="O15" i="13"/>
  <c r="P15" i="13" s="1"/>
  <c r="Q15" i="13" s="1"/>
  <c r="R15" i="13"/>
  <c r="S15" i="13" s="1"/>
  <c r="AN14" i="13"/>
  <c r="AC14" i="13"/>
  <c r="AD14" i="13"/>
  <c r="AE14" i="13" s="1"/>
  <c r="AF14" i="13" s="1"/>
  <c r="AG14" i="13" s="1"/>
  <c r="AH14" i="13" s="1"/>
  <c r="AI14" i="13" s="1"/>
  <c r="U14" i="13"/>
  <c r="V14" i="13" s="1"/>
  <c r="W14" i="13" s="1"/>
  <c r="X14" i="13" s="1"/>
  <c r="Y14" i="13" s="1"/>
  <c r="Z14" i="13" s="1"/>
  <c r="AA14" i="13" s="1"/>
  <c r="M14" i="13"/>
  <c r="N14" i="13" s="1"/>
  <c r="O14" i="13" s="1"/>
  <c r="P14" i="13" s="1"/>
  <c r="Q14" i="13" s="1"/>
  <c r="R14" i="13" s="1"/>
  <c r="S14" i="13" s="1"/>
  <c r="AN13" i="13"/>
  <c r="M13" i="13"/>
  <c r="N13" i="13" s="1"/>
  <c r="O13" i="13" s="1"/>
  <c r="P13" i="13" s="1"/>
  <c r="Q13" i="13" s="1"/>
  <c r="R13" i="13" s="1"/>
  <c r="S13" i="13" s="1"/>
  <c r="AN12" i="13"/>
  <c r="U12" i="13"/>
  <c r="V12" i="13" s="1"/>
  <c r="W12" i="13" s="1"/>
  <c r="X12" i="13" s="1"/>
  <c r="Y12" i="13" s="1"/>
  <c r="Z12" i="13" s="1"/>
  <c r="AA12" i="13" s="1"/>
  <c r="M12" i="13"/>
  <c r="N12" i="13"/>
  <c r="O12" i="13" s="1"/>
  <c r="P12" i="13" s="1"/>
  <c r="Q12" i="13" s="1"/>
  <c r="R12" i="13" s="1"/>
  <c r="S12" i="13" s="1"/>
  <c r="AN11" i="13"/>
  <c r="AC11" i="13"/>
  <c r="AD11" i="13" s="1"/>
  <c r="AE11" i="13" s="1"/>
  <c r="AF11" i="13" s="1"/>
  <c r="AG11" i="13" s="1"/>
  <c r="AH11" i="13" s="1"/>
  <c r="AI11" i="13" s="1"/>
  <c r="U11" i="13"/>
  <c r="V11" i="13"/>
  <c r="W11" i="13"/>
  <c r="X11" i="13" s="1"/>
  <c r="Y11" i="13" s="1"/>
  <c r="Z11" i="13"/>
  <c r="AA11" i="13"/>
  <c r="M11" i="13"/>
  <c r="N11" i="13" s="1"/>
  <c r="O11" i="13"/>
  <c r="P11" i="13"/>
  <c r="Q11" i="13" s="1"/>
  <c r="R11" i="13" s="1"/>
  <c r="S11" i="13"/>
  <c r="AN10" i="13"/>
  <c r="N299" i="2"/>
  <c r="O299" i="2" s="1"/>
  <c r="P299" i="2"/>
  <c r="Q299" i="2" s="1"/>
  <c r="R299" i="2" s="1"/>
  <c r="N298" i="2"/>
  <c r="O298" i="2"/>
  <c r="P298" i="2"/>
  <c r="Q298" i="2" s="1"/>
  <c r="R298" i="2" s="1"/>
  <c r="N289" i="2"/>
  <c r="O289" i="2" s="1"/>
  <c r="P289" i="2" s="1"/>
  <c r="Q289" i="2" s="1"/>
  <c r="R289" i="2" s="1"/>
  <c r="R291" i="2" s="1"/>
  <c r="N277" i="2"/>
  <c r="O277" i="2" s="1"/>
  <c r="P277" i="2" s="1"/>
  <c r="Q277" i="2"/>
  <c r="R277" i="2" s="1"/>
  <c r="N278" i="2"/>
  <c r="O278" i="2" s="1"/>
  <c r="P278" i="2" s="1"/>
  <c r="Q278" i="2" s="1"/>
  <c r="R278" i="2" s="1"/>
  <c r="N279" i="2"/>
  <c r="O279" i="2"/>
  <c r="P279" i="2" s="1"/>
  <c r="Q279" i="2" s="1"/>
  <c r="R279" i="2" s="1"/>
  <c r="N280" i="2"/>
  <c r="O280" i="2" s="1"/>
  <c r="P280" i="2" s="1"/>
  <c r="Q280" i="2" s="1"/>
  <c r="R280" i="2" s="1"/>
  <c r="N281" i="2"/>
  <c r="O281" i="2" s="1"/>
  <c r="P281" i="2" s="1"/>
  <c r="Q281" i="2"/>
  <c r="R281" i="2" s="1"/>
  <c r="N276" i="2"/>
  <c r="O276" i="2" s="1"/>
  <c r="P276" i="2"/>
  <c r="Q276" i="2" s="1"/>
  <c r="R276" i="2" s="1"/>
  <c r="N266" i="2"/>
  <c r="O266" i="2"/>
  <c r="P266" i="2" s="1"/>
  <c r="Q266" i="2" s="1"/>
  <c r="R266" i="2" s="1"/>
  <c r="N267" i="2"/>
  <c r="O267" i="2" s="1"/>
  <c r="P267" i="2" s="1"/>
  <c r="Q267" i="2" s="1"/>
  <c r="R267" i="2" s="1"/>
  <c r="N268" i="2"/>
  <c r="O268" i="2" s="1"/>
  <c r="P268" i="2" s="1"/>
  <c r="Q268" i="2" s="1"/>
  <c r="R268" i="2" s="1"/>
  <c r="N265" i="2"/>
  <c r="O265" i="2" s="1"/>
  <c r="P265" i="2" s="1"/>
  <c r="Q265" i="2" s="1"/>
  <c r="R265" i="2" s="1"/>
  <c r="N251" i="2"/>
  <c r="O251" i="2"/>
  <c r="P251" i="2" s="1"/>
  <c r="Q251" i="2" s="1"/>
  <c r="R251" i="2" s="1"/>
  <c r="N252" i="2"/>
  <c r="O252" i="2" s="1"/>
  <c r="P252" i="2" s="1"/>
  <c r="Q252" i="2" s="1"/>
  <c r="R252" i="2" s="1"/>
  <c r="N253" i="2"/>
  <c r="O253" i="2" s="1"/>
  <c r="P253" i="2" s="1"/>
  <c r="Q253" i="2" s="1"/>
  <c r="R253" i="2" s="1"/>
  <c r="N254" i="2"/>
  <c r="O254" i="2" s="1"/>
  <c r="P254" i="2" s="1"/>
  <c r="Q254" i="2" s="1"/>
  <c r="R254" i="2" s="1"/>
  <c r="N255" i="2"/>
  <c r="O255" i="2"/>
  <c r="P255" i="2"/>
  <c r="Q255" i="2" s="1"/>
  <c r="R255" i="2" s="1"/>
  <c r="N256" i="2"/>
  <c r="O256" i="2" s="1"/>
  <c r="P256" i="2" s="1"/>
  <c r="Q256" i="2" s="1"/>
  <c r="R256" i="2" s="1"/>
  <c r="N257" i="2"/>
  <c r="O257" i="2" s="1"/>
  <c r="P257" i="2" s="1"/>
  <c r="Q257" i="2" s="1"/>
  <c r="R257" i="2" s="1"/>
  <c r="N250" i="2"/>
  <c r="O250" i="2" s="1"/>
  <c r="P250" i="2"/>
  <c r="Q250" i="2" s="1"/>
  <c r="R250" i="2" s="1"/>
  <c r="N242" i="2"/>
  <c r="O242" i="2"/>
  <c r="P242" i="2" s="1"/>
  <c r="Q242" i="2" s="1"/>
  <c r="R242" i="2" s="1"/>
  <c r="N230" i="2"/>
  <c r="O230" i="2"/>
  <c r="P230" i="2" s="1"/>
  <c r="Q230" i="2" s="1"/>
  <c r="R230" i="2" s="1"/>
  <c r="N231" i="2"/>
  <c r="O231" i="2"/>
  <c r="P231" i="2" s="1"/>
  <c r="Q231" i="2" s="1"/>
  <c r="R231" i="2" s="1"/>
  <c r="N232" i="2"/>
  <c r="O232" i="2" s="1"/>
  <c r="P232" i="2" s="1"/>
  <c r="Q232" i="2" s="1"/>
  <c r="R232" i="2" s="1"/>
  <c r="N233" i="2"/>
  <c r="O233" i="2"/>
  <c r="P233" i="2" s="1"/>
  <c r="Q233" i="2" s="1"/>
  <c r="R233" i="2" s="1"/>
  <c r="N234" i="2"/>
  <c r="O234" i="2" s="1"/>
  <c r="P234" i="2" s="1"/>
  <c r="Q234" i="2" s="1"/>
  <c r="R234" i="2" s="1"/>
  <c r="N229" i="2"/>
  <c r="O229" i="2"/>
  <c r="P229" i="2" s="1"/>
  <c r="Q229" i="2" s="1"/>
  <c r="R229" i="2" s="1"/>
  <c r="N216" i="2"/>
  <c r="O216" i="2" s="1"/>
  <c r="P216" i="2"/>
  <c r="Q216" i="2" s="1"/>
  <c r="R216" i="2" s="1"/>
  <c r="N217" i="2"/>
  <c r="O217" i="2"/>
  <c r="P217" i="2" s="1"/>
  <c r="Q217" i="2" s="1"/>
  <c r="R217" i="2" s="1"/>
  <c r="N218" i="2"/>
  <c r="O218" i="2"/>
  <c r="P218" i="2"/>
  <c r="Q218" i="2" s="1"/>
  <c r="R218" i="2" s="1"/>
  <c r="N219" i="2"/>
  <c r="O219" i="2" s="1"/>
  <c r="P219" i="2" s="1"/>
  <c r="Q219" i="2" s="1"/>
  <c r="R219" i="2" s="1"/>
  <c r="N220" i="2"/>
  <c r="O220" i="2" s="1"/>
  <c r="P220" i="2" s="1"/>
  <c r="Q220" i="2" s="1"/>
  <c r="R220" i="2" s="1"/>
  <c r="N221" i="2"/>
  <c r="O221" i="2"/>
  <c r="P221" i="2" s="1"/>
  <c r="Q221" i="2" s="1"/>
  <c r="R221" i="2" s="1"/>
  <c r="N215" i="2"/>
  <c r="O215" i="2" s="1"/>
  <c r="P215" i="2" s="1"/>
  <c r="Q215" i="2" s="1"/>
  <c r="R215" i="2" s="1"/>
  <c r="N203" i="2"/>
  <c r="O203" i="2" s="1"/>
  <c r="P203" i="2" s="1"/>
  <c r="Q203" i="2" s="1"/>
  <c r="R203" i="2" s="1"/>
  <c r="N204" i="2"/>
  <c r="O204" i="2" s="1"/>
  <c r="P204" i="2" s="1"/>
  <c r="Q204" i="2" s="1"/>
  <c r="R204" i="2" s="1"/>
  <c r="N205" i="2"/>
  <c r="O205" i="2" s="1"/>
  <c r="P205" i="2" s="1"/>
  <c r="Q205" i="2" s="1"/>
  <c r="R205" i="2" s="1"/>
  <c r="N206" i="2"/>
  <c r="O206" i="2" s="1"/>
  <c r="P206" i="2" s="1"/>
  <c r="Q206" i="2" s="1"/>
  <c r="R206" i="2" s="1"/>
  <c r="N207" i="2"/>
  <c r="O207" i="2" s="1"/>
  <c r="P207" i="2" s="1"/>
  <c r="Q207" i="2" s="1"/>
  <c r="R207" i="2" s="1"/>
  <c r="N202" i="2"/>
  <c r="O202" i="2" s="1"/>
  <c r="P202" i="2" s="1"/>
  <c r="Q202" i="2" s="1"/>
  <c r="R202" i="2" s="1"/>
  <c r="N189" i="2"/>
  <c r="O189" i="2"/>
  <c r="P189" i="2"/>
  <c r="Q189" i="2" s="1"/>
  <c r="R189" i="2" s="1"/>
  <c r="N190" i="2"/>
  <c r="O190" i="2" s="1"/>
  <c r="P190" i="2" s="1"/>
  <c r="Q190" i="2" s="1"/>
  <c r="R190" i="2" s="1"/>
  <c r="N191" i="2"/>
  <c r="O191" i="2" s="1"/>
  <c r="P191" i="2" s="1"/>
  <c r="Q191" i="2" s="1"/>
  <c r="R191" i="2" s="1"/>
  <c r="N192" i="2"/>
  <c r="O192" i="2" s="1"/>
  <c r="P192" i="2" s="1"/>
  <c r="Q192" i="2" s="1"/>
  <c r="R192" i="2" s="1"/>
  <c r="N193" i="2"/>
  <c r="O193" i="2" s="1"/>
  <c r="P193" i="2" s="1"/>
  <c r="Q193" i="2" s="1"/>
  <c r="R193" i="2" s="1"/>
  <c r="N194" i="2"/>
  <c r="O194" i="2" s="1"/>
  <c r="P194" i="2" s="1"/>
  <c r="Q194" i="2" s="1"/>
  <c r="R194" i="2" s="1"/>
  <c r="N188" i="2"/>
  <c r="O188" i="2" s="1"/>
  <c r="P188" i="2" s="1"/>
  <c r="Q188" i="2" s="1"/>
  <c r="R188" i="2" s="1"/>
  <c r="N179" i="2"/>
  <c r="O179" i="2" s="1"/>
  <c r="P179" i="2" s="1"/>
  <c r="Q179" i="2" s="1"/>
  <c r="R179" i="2" s="1"/>
  <c r="N180" i="2"/>
  <c r="O180" i="2"/>
  <c r="P180" i="2"/>
  <c r="Q180" i="2" s="1"/>
  <c r="R180" i="2" s="1"/>
  <c r="N181" i="2"/>
  <c r="O181" i="2" s="1"/>
  <c r="P181" i="2" s="1"/>
  <c r="Q181" i="2" s="1"/>
  <c r="R181" i="2" s="1"/>
  <c r="N178" i="2"/>
  <c r="O178" i="2" s="1"/>
  <c r="P178" i="2" s="1"/>
  <c r="Q178" i="2" s="1"/>
  <c r="R178" i="2"/>
  <c r="N166" i="2"/>
  <c r="O166" i="2" s="1"/>
  <c r="P166" i="2" s="1"/>
  <c r="Q166" i="2" s="1"/>
  <c r="R166" i="2" s="1"/>
  <c r="N167" i="2"/>
  <c r="O167" i="2" s="1"/>
  <c r="P167" i="2" s="1"/>
  <c r="Q167" i="2" s="1"/>
  <c r="R167" i="2"/>
  <c r="N168" i="2"/>
  <c r="O168" i="2"/>
  <c r="P168" i="2" s="1"/>
  <c r="Q168" i="2" s="1"/>
  <c r="R168" i="2" s="1"/>
  <c r="N169" i="2"/>
  <c r="O169" i="2" s="1"/>
  <c r="P169" i="2" s="1"/>
  <c r="Q169" i="2" s="1"/>
  <c r="R169" i="2" s="1"/>
  <c r="N170" i="2"/>
  <c r="O170" i="2" s="1"/>
  <c r="P170" i="2" s="1"/>
  <c r="Q170" i="2" s="1"/>
  <c r="R170" i="2"/>
  <c r="N165" i="2"/>
  <c r="O165" i="2" s="1"/>
  <c r="P165" i="2" s="1"/>
  <c r="Q165" i="2" s="1"/>
  <c r="R165" i="2" s="1"/>
  <c r="N155" i="2"/>
  <c r="O155" i="2"/>
  <c r="P155" i="2" s="1"/>
  <c r="Q155" i="2"/>
  <c r="R155" i="2" s="1"/>
  <c r="N156" i="2"/>
  <c r="O156" i="2" s="1"/>
  <c r="P156" i="2" s="1"/>
  <c r="Q156" i="2" s="1"/>
  <c r="R156" i="2" s="1"/>
  <c r="N157" i="2"/>
  <c r="O157" i="2" s="1"/>
  <c r="P157" i="2" s="1"/>
  <c r="Q157" i="2" s="1"/>
  <c r="R157" i="2"/>
  <c r="N154" i="2"/>
  <c r="O154" i="2" s="1"/>
  <c r="P154" i="2" s="1"/>
  <c r="Q154" i="2" s="1"/>
  <c r="R154" i="2" s="1"/>
  <c r="N146" i="2"/>
  <c r="O146" i="2"/>
  <c r="P146" i="2" s="1"/>
  <c r="Q146" i="2" s="1"/>
  <c r="R146" i="2" s="1"/>
  <c r="N145" i="2"/>
  <c r="O145" i="2" s="1"/>
  <c r="P145" i="2" s="1"/>
  <c r="Q145" i="2" s="1"/>
  <c r="R145" i="2"/>
  <c r="N132" i="2"/>
  <c r="O132" i="2" s="1"/>
  <c r="P132" i="2" s="1"/>
  <c r="Q132" i="2" s="1"/>
  <c r="R132" i="2" s="1"/>
  <c r="N133" i="2"/>
  <c r="O133" i="2" s="1"/>
  <c r="P133" i="2" s="1"/>
  <c r="Q133" i="2" s="1"/>
  <c r="R133" i="2"/>
  <c r="N134" i="2"/>
  <c r="O134" i="2" s="1"/>
  <c r="P134" i="2" s="1"/>
  <c r="Q134" i="2" s="1"/>
  <c r="R134" i="2" s="1"/>
  <c r="N135" i="2"/>
  <c r="O135" i="2" s="1"/>
  <c r="P135" i="2" s="1"/>
  <c r="Q135" i="2" s="1"/>
  <c r="R135" i="2"/>
  <c r="N136" i="2"/>
  <c r="O136" i="2" s="1"/>
  <c r="P136" i="2" s="1"/>
  <c r="Q136" i="2" s="1"/>
  <c r="R136" i="2" s="1"/>
  <c r="N137" i="2"/>
  <c r="O137" i="2" s="1"/>
  <c r="P137" i="2" s="1"/>
  <c r="Q137" i="2" s="1"/>
  <c r="R137" i="2"/>
  <c r="N131" i="2"/>
  <c r="O131" i="2"/>
  <c r="P131" i="2" s="1"/>
  <c r="Q131" i="2" s="1"/>
  <c r="R131" i="2" s="1"/>
  <c r="N123" i="2"/>
  <c r="O123" i="2" s="1"/>
  <c r="P123" i="2" s="1"/>
  <c r="Q123" i="2" s="1"/>
  <c r="R123" i="2" s="1"/>
  <c r="R124" i="2" s="1"/>
  <c r="N107" i="2"/>
  <c r="O107" i="2" s="1"/>
  <c r="P107" i="2" s="1"/>
  <c r="Q107" i="2" s="1"/>
  <c r="R107" i="2"/>
  <c r="N108" i="2"/>
  <c r="O108" i="2" s="1"/>
  <c r="P108" i="2" s="1"/>
  <c r="Q108" i="2" s="1"/>
  <c r="R108" i="2" s="1"/>
  <c r="N109" i="2"/>
  <c r="O109" i="2"/>
  <c r="P109" i="2" s="1"/>
  <c r="Q109" i="2"/>
  <c r="R109" i="2" s="1"/>
  <c r="N110" i="2"/>
  <c r="O110" i="2" s="1"/>
  <c r="P110" i="2" s="1"/>
  <c r="Q110" i="2" s="1"/>
  <c r="R110" i="2" s="1"/>
  <c r="N111" i="2"/>
  <c r="O111" i="2" s="1"/>
  <c r="P111" i="2" s="1"/>
  <c r="Q111" i="2" s="1"/>
  <c r="R111" i="2"/>
  <c r="N112" i="2"/>
  <c r="O112" i="2" s="1"/>
  <c r="P112" i="2" s="1"/>
  <c r="Q112" i="2" s="1"/>
  <c r="R112" i="2" s="1"/>
  <c r="N113" i="2"/>
  <c r="O113" i="2"/>
  <c r="P113" i="2" s="1"/>
  <c r="Q113" i="2" s="1"/>
  <c r="R113" i="2" s="1"/>
  <c r="N114" i="2"/>
  <c r="O114" i="2" s="1"/>
  <c r="P114" i="2" s="1"/>
  <c r="Q114" i="2"/>
  <c r="R114" i="2" s="1"/>
  <c r="N115" i="2"/>
  <c r="O115" i="2" s="1"/>
  <c r="P115" i="2" s="1"/>
  <c r="Q115" i="2" s="1"/>
  <c r="R115" i="2" s="1"/>
  <c r="N106" i="2"/>
  <c r="O106" i="2"/>
  <c r="P106" i="2" s="1"/>
  <c r="Q106" i="2" s="1"/>
  <c r="R106" i="2" s="1"/>
  <c r="N96" i="2"/>
  <c r="O96" i="2"/>
  <c r="P96" i="2" s="1"/>
  <c r="Q96" i="2" s="1"/>
  <c r="R96" i="2" s="1"/>
  <c r="N97" i="2"/>
  <c r="O97" i="2" s="1"/>
  <c r="P97" i="2" s="1"/>
  <c r="Q97" i="2"/>
  <c r="R97" i="2" s="1"/>
  <c r="N98" i="2"/>
  <c r="O98" i="2" s="1"/>
  <c r="P98" i="2" s="1"/>
  <c r="Q98" i="2" s="1"/>
  <c r="R98" i="2" s="1"/>
  <c r="N95" i="2"/>
  <c r="O95" i="2"/>
  <c r="P95" i="2" s="1"/>
  <c r="Q95" i="2" s="1"/>
  <c r="R95" i="2" s="1"/>
  <c r="N82" i="2"/>
  <c r="O82" i="2"/>
  <c r="P82" i="2"/>
  <c r="Q82" i="2"/>
  <c r="R82" i="2" s="1"/>
  <c r="N83" i="2"/>
  <c r="O83" i="2" s="1"/>
  <c r="P83" i="2" s="1"/>
  <c r="Q83" i="2" s="1"/>
  <c r="R83" i="2" s="1"/>
  <c r="N84" i="2"/>
  <c r="O84" i="2" s="1"/>
  <c r="P84" i="2" s="1"/>
  <c r="Q84" i="2" s="1"/>
  <c r="R84" i="2" s="1"/>
  <c r="N85" i="2"/>
  <c r="O85" i="2" s="1"/>
  <c r="P85" i="2" s="1"/>
  <c r="Q85" i="2" s="1"/>
  <c r="R85" i="2" s="1"/>
  <c r="N81" i="2"/>
  <c r="O81" i="2" s="1"/>
  <c r="P81" i="2" s="1"/>
  <c r="Q81" i="2" s="1"/>
  <c r="R81" i="2" s="1"/>
  <c r="N69" i="2"/>
  <c r="O69" i="2" s="1"/>
  <c r="P69" i="2" s="1"/>
  <c r="Q69" i="2" s="1"/>
  <c r="R69" i="2" s="1"/>
  <c r="N70" i="2"/>
  <c r="O70" i="2" s="1"/>
  <c r="P70" i="2" s="1"/>
  <c r="Q70" i="2" s="1"/>
  <c r="R70" i="2" s="1"/>
  <c r="N71" i="2"/>
  <c r="O71" i="2" s="1"/>
  <c r="P71" i="2" s="1"/>
  <c r="Q71" i="2" s="1"/>
  <c r="R71" i="2" s="1"/>
  <c r="N72" i="2"/>
  <c r="O72" i="2"/>
  <c r="P72" i="2" s="1"/>
  <c r="Q72" i="2" s="1"/>
  <c r="R72" i="2" s="1"/>
  <c r="N73" i="2"/>
  <c r="O73" i="2" s="1"/>
  <c r="P73" i="2" s="1"/>
  <c r="Q73" i="2" s="1"/>
  <c r="R73" i="2" s="1"/>
  <c r="N68" i="2"/>
  <c r="O68" i="2" s="1"/>
  <c r="P68" i="2" s="1"/>
  <c r="Q68" i="2" s="1"/>
  <c r="R68" i="2" s="1"/>
  <c r="N57" i="2"/>
  <c r="O57" i="2" s="1"/>
  <c r="P57" i="2" s="1"/>
  <c r="Q57" i="2" s="1"/>
  <c r="R57" i="2" s="1"/>
  <c r="N58" i="2"/>
  <c r="O58" i="2"/>
  <c r="P58" i="2"/>
  <c r="Q58" i="2" s="1"/>
  <c r="R58" i="2" s="1"/>
  <c r="N59" i="2"/>
  <c r="O59" i="2" s="1"/>
  <c r="P59" i="2" s="1"/>
  <c r="Q59" i="2" s="1"/>
  <c r="R59" i="2" s="1"/>
  <c r="N60" i="2"/>
  <c r="O60" i="2" s="1"/>
  <c r="P60" i="2" s="1"/>
  <c r="Q60" i="2" s="1"/>
  <c r="R60" i="2" s="1"/>
  <c r="N56" i="2"/>
  <c r="O56" i="2" s="1"/>
  <c r="P56" i="2" s="1"/>
  <c r="Q56" i="2" s="1"/>
  <c r="R56" i="2" s="1"/>
  <c r="N47" i="2"/>
  <c r="O47" i="2"/>
  <c r="P47" i="2"/>
  <c r="Q47" i="2"/>
  <c r="R47" i="2" s="1"/>
  <c r="N48" i="2"/>
  <c r="O48" i="2" s="1"/>
  <c r="P48" i="2" s="1"/>
  <c r="Q48" i="2" s="1"/>
  <c r="R48" i="2" s="1"/>
  <c r="N46" i="2"/>
  <c r="O46" i="2" s="1"/>
  <c r="P46" i="2" s="1"/>
  <c r="Q46" i="2" s="1"/>
  <c r="R46" i="2" s="1"/>
  <c r="N33" i="2"/>
  <c r="O33" i="2" s="1"/>
  <c r="P33" i="2" s="1"/>
  <c r="Q33" i="2" s="1"/>
  <c r="R33" i="2" s="1"/>
  <c r="N34" i="2"/>
  <c r="O34" i="2" s="1"/>
  <c r="P34" i="2" s="1"/>
  <c r="Q34" i="2" s="1"/>
  <c r="R34" i="2" s="1"/>
  <c r="N35" i="2"/>
  <c r="O35" i="2" s="1"/>
  <c r="P35" i="2" s="1"/>
  <c r="Q35" i="2" s="1"/>
  <c r="R35" i="2" s="1"/>
  <c r="N36" i="2"/>
  <c r="O36" i="2" s="1"/>
  <c r="P36" i="2" s="1"/>
  <c r="Q36" i="2" s="1"/>
  <c r="R36" i="2" s="1"/>
  <c r="N32" i="2"/>
  <c r="O32" i="2" s="1"/>
  <c r="P32" i="2" s="1"/>
  <c r="Q32" i="2" s="1"/>
  <c r="R32" i="2" s="1"/>
  <c r="N20" i="2"/>
  <c r="O20" i="2"/>
  <c r="P20" i="2" s="1"/>
  <c r="Q20" i="2" s="1"/>
  <c r="R20" i="2" s="1"/>
  <c r="N21" i="2"/>
  <c r="O21" i="2" s="1"/>
  <c r="P21" i="2" s="1"/>
  <c r="Q21" i="2" s="1"/>
  <c r="R21" i="2" s="1"/>
  <c r="N22" i="2"/>
  <c r="O22" i="2" s="1"/>
  <c r="P22" i="2" s="1"/>
  <c r="Q22" i="2" s="1"/>
  <c r="R22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R243" i="2"/>
  <c r="R269" i="2" l="1"/>
  <c r="R300" i="2"/>
  <c r="R99" i="2"/>
  <c r="R158" i="2"/>
  <c r="R258" i="2"/>
  <c r="R182" i="2"/>
  <c r="R116" i="2"/>
  <c r="R235" i="2"/>
  <c r="R282" i="2"/>
  <c r="R37" i="2"/>
  <c r="R49" i="2"/>
  <c r="R147" i="2"/>
  <c r="R208" i="2"/>
  <c r="R222" i="2"/>
  <c r="R86" i="2"/>
  <c r="R24" i="2"/>
  <c r="R61" i="2"/>
  <c r="R74" i="2"/>
  <c r="R138" i="2"/>
  <c r="R171" i="2"/>
  <c r="R19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  <author>...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Pareiškėjo pavadinimas pasirenkamas iš sąrašo</t>
        </r>
      </text>
    </comment>
    <comment ref="C13" authorId="1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
Įrašyti patiems</t>
        </r>
      </text>
    </comment>
    <comment ref="D13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F14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1" shapeId="0" xr:uid="{00000000-0006-0000-0000-000008000000}">
      <text>
        <r>
          <rPr>
            <b/>
            <sz val="9"/>
            <color indexed="81"/>
            <rFont val="Tahoma"/>
            <charset val="1"/>
          </rPr>
          <t>Įrašyti patiems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M14" authorId="1" shapeId="0" xr:uid="{00000000-0006-0000-0000-00000A000000}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<sst xmlns="http://schemas.openxmlformats.org/spreadsheetml/2006/main" count="1187" uniqueCount="321">
  <si>
    <t>2018  m.       Spalio 24     d.</t>
  </si>
  <si>
    <t>Pareiškėjas:</t>
  </si>
  <si>
    <t>Lietuvos baidarių ir kanojų irklavimo federacija</t>
  </si>
  <si>
    <t xml:space="preserve">           (Pareiškėjo pavadinimas)</t>
  </si>
  <si>
    <t>Žemaitės g.6, Vilnius, tel. nr.: 8 670 92 625, el. paštas: info@canoe.lt</t>
  </si>
  <si>
    <t>(Pareiškėjo buveinės adresas, telefonas, el. paštas)</t>
  </si>
  <si>
    <t>(Juridinio asmens kodas)</t>
  </si>
  <si>
    <t>SPORTININKŲ (KOMANDŲ) TARPTAUTINĖSE SPORTO VARŽYBOSE PASIEKTI REZULTATAI</t>
  </si>
  <si>
    <t>Eil. Nr.</t>
  </si>
  <si>
    <t xml:space="preserve">Sportininko vardas, pavardė </t>
  </si>
  <si>
    <t>Sporto šakos rungtis</t>
  </si>
  <si>
    <t>Įtraukta į olimpinių žaidynių programą/neįtraukta į olimpinių žaidynių programą)</t>
  </si>
  <si>
    <t xml:space="preserve">Sportininkų (komandos narių) skaičius </t>
  </si>
  <si>
    <t>Balas už aplenktą sportininką (komandą) sporto šakos rungtyje</t>
  </si>
  <si>
    <t>Balo už aplenktų sportininkų (komandų) skaičių sporto šakos rungtyje vertė procentais nuo iškovotos vietos konkrečioje sporto šakos rungtyje balo vertės</t>
  </si>
  <si>
    <t>Balų suma</t>
  </si>
  <si>
    <t>Tarptautinių sporto varžybų kategorija</t>
  </si>
  <si>
    <t>Kas kiek metų rengiamos tarptautinės sporto varžybos</t>
  </si>
  <si>
    <t>Vykdoma atranka į tarptautines sporto varžybas (Taip / Ne)</t>
  </si>
  <si>
    <t>Automobilių,  aviacijos, motociklų ar motorlaivių sporto šakų pasaulio ar Europos čempionato etapų (jeigu toje sporto šakoje pasaulio ar Europos čempionatai nevykdomi, o vietoje jų rengiamos tos sporto šakos pasaulio ar Europos taurės varžybos – atskirame pasaulio ar Europos taurės varžybų etapų) skaičius</t>
  </si>
  <si>
    <t>Sportininkų (komandų) skaičius rungtyje</t>
  </si>
  <si>
    <t>Valstybių skaičius tarptautinėse sporto varžybose*</t>
  </si>
  <si>
    <t>Sportininko (komandos) užimta vieta</t>
  </si>
  <si>
    <t>Aukščiausia sportininko užimta vieta tose pačiose sporto varžybose (Taip / Ne)</t>
  </si>
  <si>
    <t>Balų skaičius už užimtą vietą</t>
  </si>
  <si>
    <t>Priklauso balų atsižvelgus į pastabas</t>
  </si>
  <si>
    <t>2015   m. Europos čempionatas, Račice, Čekija, http:http://www.archive.sportscene.tv/flatwater/canoe-sprint/result-archive/2015-eca-european-championships-canoe-sprint-racice</t>
  </si>
  <si>
    <t xml:space="preserve">(sporto renginio pavadinimas) </t>
  </si>
  <si>
    <t>J. Šuklin</t>
  </si>
  <si>
    <t>C-1 200</t>
  </si>
  <si>
    <t>olimpinė</t>
  </si>
  <si>
    <t>EČ</t>
  </si>
  <si>
    <t>Ne</t>
  </si>
  <si>
    <t>A.Lankas, E. Ramanauskas</t>
  </si>
  <si>
    <t>K-2 200</t>
  </si>
  <si>
    <t>R.Nekriošius, A. Olijnik</t>
  </si>
  <si>
    <t>K-2 1000</t>
  </si>
  <si>
    <t>I.Navakauskas</t>
  </si>
  <si>
    <t>K-1 200</t>
  </si>
  <si>
    <t>H.Žustautas</t>
  </si>
  <si>
    <t>C-1 500</t>
  </si>
  <si>
    <t>neolimpinė</t>
  </si>
  <si>
    <t>EČneol</t>
  </si>
  <si>
    <t>Iš viso:</t>
  </si>
  <si>
    <t>PRIDEDAMA.  http:http://www.archive.sportscene.tv/flatwater/canoe-sprint/result-archive/2015-eca-european-championships-canoe-sprint-racice____________________________________________________________________________________________________</t>
  </si>
  <si>
    <t>                                     (pridedamos pasiekimus tarptautinėse sporto varžybose patvirtinančių protokolų kopijos (arba pateikiama nuoroda į interneto svetainę, kurioje su šiais protokolais galima būtų susipažinti)</t>
  </si>
  <si>
    <t>2015 m Pasaulio jaunių ir jaunimo čempionatas, Montemor, Portugalija___________________________________</t>
  </si>
  <si>
    <t>Nuoroda į protokolą:</t>
  </si>
  <si>
    <t>H. Žustautas</t>
  </si>
  <si>
    <t>JPČ</t>
  </si>
  <si>
    <t>O. Murza, J. Kuračionok</t>
  </si>
  <si>
    <t>C-2 1000</t>
  </si>
  <si>
    <t>A.Seja</t>
  </si>
  <si>
    <t>V. Korobov</t>
  </si>
  <si>
    <t>JnPČ</t>
  </si>
  <si>
    <t>R.Puzonas, S. Maldonis</t>
  </si>
  <si>
    <t>PRIDEDAMA. http:http://canoesprintportugal.com/index.php?page=timetable-results&amp;gmt=0&amp;gmt2=0____________________________________________________________________________________________________</t>
  </si>
  <si>
    <t>2015    m. Pasaulio taurės įskaita___________________________________</t>
  </si>
  <si>
    <t>I. Navakauskas</t>
  </si>
  <si>
    <t>PT</t>
  </si>
  <si>
    <t>J.Šuklin</t>
  </si>
  <si>
    <t>A.Lankas, E.Ramanauskas, A.Olijnik, R. Nekriosius</t>
  </si>
  <si>
    <t>K-2 200,K-2 1000</t>
  </si>
  <si>
    <t>PRIDEDAMA. _https://www.canoeicf.com/sites/default/files/2014_classification_on_points_august2014.pdf___________________________________________________________________________________________________</t>
  </si>
  <si>
    <t>2015   m. Europos jaunių ir jaunimo čempionatas, Pitesti, Rumunija___________________________________</t>
  </si>
  <si>
    <t>Nuoroda į protokolą:http://www.europecanoeevents.com/events/results</t>
  </si>
  <si>
    <t>V.Korobov</t>
  </si>
  <si>
    <t>JnEČ</t>
  </si>
  <si>
    <t>J.Klimentjev, E.Svirbutovič</t>
  </si>
  <si>
    <t>JEČ</t>
  </si>
  <si>
    <t>R.Puzonas, S.Maldonis</t>
  </si>
  <si>
    <t>PRIDEDAMA. ____________________________________________________________________________________________________</t>
  </si>
  <si>
    <t>2015    m. Europos žaidynės, Baku, Azerbaidžanas___________________________________</t>
  </si>
  <si>
    <t>EŽ</t>
  </si>
  <si>
    <t>Taip</t>
  </si>
  <si>
    <t>R.Nekriošius, A.Olijnik</t>
  </si>
  <si>
    <t>A.Šakalytė</t>
  </si>
  <si>
    <t>K-1 500</t>
  </si>
  <si>
    <t>A.Lankas, E.Ramanauskas</t>
  </si>
  <si>
    <t>PRIDEDAMA. _http://www.baku2015.com/schedules-results/sport=cf/index.html?intcmp=sr-overview___________________________________________________________________________________________________</t>
  </si>
  <si>
    <t>2015   m. Pasaulio čempionatas, Milanas, Italija___________________________________</t>
  </si>
  <si>
    <t xml:space="preserve">I.Navakauskas </t>
  </si>
  <si>
    <t>PČ</t>
  </si>
  <si>
    <t>1 (kas 4 m. 1 k. nerengiamos)</t>
  </si>
  <si>
    <t>M.Maldonis</t>
  </si>
  <si>
    <t>K-1 1000</t>
  </si>
  <si>
    <t>PRIDEDAMA. http://canoe2015.microplustiming.com/____________________________________________________________________________________________________</t>
  </si>
  <si>
    <t>2016  m. Europos čempionatas, Maskva, Rusija___________________________________</t>
  </si>
  <si>
    <t>PRIDEDAMA. __http://www.europecanoeevents.com/events/results__________________________________________________________________________________________________</t>
  </si>
  <si>
    <t>2016   m.Pasaulio jaunių ir jaunimo čempionatas, Minskas, Baltarusija ___________________________________</t>
  </si>
  <si>
    <t>Nuoroda į protokolą: http://www.canoeminsk2016.by/en/results/</t>
  </si>
  <si>
    <t>L.Šakalys</t>
  </si>
  <si>
    <t>M.Talačka, P. Dambrauskas</t>
  </si>
  <si>
    <t>O.Murza, J.Kuračionok</t>
  </si>
  <si>
    <t>I.Davidovskij</t>
  </si>
  <si>
    <t>J.Jermakova</t>
  </si>
  <si>
    <t>R. Dagytė</t>
  </si>
  <si>
    <t>2016  m. Pasaulio jaunių ir jaunimo čempionatas, Minskas, Baltarusija___________________________________</t>
  </si>
  <si>
    <t>Nuoroda į protokolą:http://www.canoeminsk2016.by/en/results/</t>
  </si>
  <si>
    <t>J.Klimentjev, L. Adomavičius</t>
  </si>
  <si>
    <t>2016 m. Europos jaunių ir jaunimo čempionatas, Plovdivas, Bulgarija___________________________________</t>
  </si>
  <si>
    <t>S.Maldonis</t>
  </si>
  <si>
    <t>K1 1000</t>
  </si>
  <si>
    <t xml:space="preserve">I. Davidovskij </t>
  </si>
  <si>
    <t>PRIDEDAMA. _https://plovdiv.canoe-bg.com/Results-c17.html___________________________________________________________________________________________________</t>
  </si>
  <si>
    <t>2016    m. Pasaulio taurės įskaita ___________________________________</t>
  </si>
  <si>
    <t>Nuoroda į protokolą:https://www.canoeicf.com/sites/default/files/2016_classification_on_points_world_cup_series_3_after_montemor_03-05.06.2016.pdf</t>
  </si>
  <si>
    <t>2016    m. Olimpinės žaidynės, Rio de Žaneiras, Brazilija ___________________________________</t>
  </si>
  <si>
    <t>Nuoroda į protokolą: https://www.olympic.org/rio-2016/canoe-sprint</t>
  </si>
  <si>
    <t>OŽ</t>
  </si>
  <si>
    <t>K-1000</t>
  </si>
  <si>
    <t>H.Žustaustas</t>
  </si>
  <si>
    <t>2017    m. Europos jaunių ir jaunimo čempionatas, Belgradas, Serbija___________________________________</t>
  </si>
  <si>
    <t>Nuoroda į protokolą: http://europecanoeevents.com/live-results?gmt=0&amp;gmt2=0</t>
  </si>
  <si>
    <t>I.Vaitiekūnaitė</t>
  </si>
  <si>
    <t>C-1 1000</t>
  </si>
  <si>
    <t>2017  m. Europos čempionatas, Plovdivas, Bulgarija___________________________________</t>
  </si>
  <si>
    <t>Nuoroda į protokolą:http://www.europecanoeevents.com/live-results</t>
  </si>
  <si>
    <t>2017   m. Pasaulio jaunių ir jaunimo čempionatas, Pitesti, Rumunija___________________________________</t>
  </si>
  <si>
    <t>Nuoroda į protokolą:http://www.romania2017.spotfokus.com/home?gmt=0&amp;gmt2=0</t>
  </si>
  <si>
    <t>R.Dagytė</t>
  </si>
  <si>
    <t>2017  m.Europos jaunimo olimpinis festivalis, Gyor, Vengrija ___________________________________</t>
  </si>
  <si>
    <t>Nuoroda į protokolą:http://gyor2017.hu/result</t>
  </si>
  <si>
    <t xml:space="preserve">G.Čerepokaitė </t>
  </si>
  <si>
    <t>JEOF</t>
  </si>
  <si>
    <t>D.Pažėra</t>
  </si>
  <si>
    <t>D.Pažėra, G.Čerepokaitė</t>
  </si>
  <si>
    <t>C-2 500 mix</t>
  </si>
  <si>
    <t>A.Žumbys, J.Veitas</t>
  </si>
  <si>
    <t>A.Žumbys</t>
  </si>
  <si>
    <t>2017  m. Pasaulio čempionatas, Račicė, Čekija___________________________________</t>
  </si>
  <si>
    <t>Nuoroda į protokolą: http://www.canoeracice.com/en/</t>
  </si>
  <si>
    <t>PČneol</t>
  </si>
  <si>
    <t>A.Lankas, E.Ramanauskas, S. Maldonis, M. Maldonis</t>
  </si>
  <si>
    <t>K-4 500</t>
  </si>
  <si>
    <t>2018   m. Europos jaunių ir jaunimo čempionatas, Auronzo, Italija ___________________________________</t>
  </si>
  <si>
    <t>G.Pališauskaitė</t>
  </si>
  <si>
    <t>2018 m. Europos jaunių ir jaunimo čempionatas, Auronzo, Italija______________________________</t>
  </si>
  <si>
    <t>E.Serafinaitė, G.Čerepokaitė</t>
  </si>
  <si>
    <t>C-2 500</t>
  </si>
  <si>
    <t>2018    m.Pasaulio jaunių ir jaunimo čempionatas, Plovdivas, Bulgarija ___________________________________</t>
  </si>
  <si>
    <t>Nuoroda į protokolą:http://www.results.imas-sport.com/imas/regatta.php?competition=wettkampf_184</t>
  </si>
  <si>
    <t>A.Golovač, R.Tamašauskas</t>
  </si>
  <si>
    <t>G.Čerepokaitė</t>
  </si>
  <si>
    <t>2018 m. _Europos čempionatas, Belgradas, Serbija__________________________________</t>
  </si>
  <si>
    <t>Nuoroda į protokolą:http://www.europecanoeevents.com/live-results?gmt=1&amp;gmt2=-60</t>
  </si>
  <si>
    <t>2018 m. Pasaulio čempionatas, Montemor, Portugalija ___________________________________</t>
  </si>
  <si>
    <t>Nuoroda į protokolą:http://timetable.canoesprintportugal.com/index.php?gmt=1&amp;gmt2=-60</t>
  </si>
  <si>
    <t>A.Lankas, M.Maldonis, E.Ramanauskas, S.Maldonis</t>
  </si>
  <si>
    <t xml:space="preserve">R.Nekriošius, A.Olijnik </t>
  </si>
  <si>
    <t>K-2 500</t>
  </si>
  <si>
    <t xml:space="preserve">H.Žustautas </t>
  </si>
  <si>
    <t>H.Žustautas , I.Davidovskij</t>
  </si>
  <si>
    <t>2018 m. Pasaulio čempionatas, Montemor, Portugalija__________________________________</t>
  </si>
  <si>
    <t>E.Ramanauskas, I. Navakauskas</t>
  </si>
  <si>
    <t>2018 m. Pasaulio taurės įskaita___________________________________</t>
  </si>
  <si>
    <t>Nuoroda į protokolą:https://www.canoeicf.com/sites/default/files/2018_classification_on_points_world_cup_series_canoe_sprint_after_montemor_26_08_2018.pdf</t>
  </si>
  <si>
    <t>Bendra sporto šakos gauta taškų suma</t>
  </si>
  <si>
    <t>*Pildo tik neolimpinių sporto šakų pareiškėjai</t>
  </si>
  <si>
    <t>Pareiškėjo vardu:</t>
  </si>
  <si>
    <t>__Generalinis sekretorius                                                                                    _________________                                                 Romualdas Petrukanecas       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</si>
  <si>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                        (vardas, pavardė)</t>
    </r>
  </si>
  <si>
    <t xml:space="preserve">(jei pareiškėjas antspaudą privalo turėti) </t>
  </si>
  <si>
    <t>Didelio meistriškumo sporto programų</t>
  </si>
  <si>
    <t>finansavimo valstybės biudžeto lėšomis</t>
  </si>
  <si>
    <t>specialiųjų kriterijų aprašo</t>
  </si>
  <si>
    <t>1 priedas</t>
  </si>
  <si>
    <t>BALAI UŽ SPORTININKŲ (KOMANDŲ) TARPTAUTINĖSE SPORTO VARŽYBOSE PASIEKTUS REZULTATUS</t>
  </si>
  <si>
    <t>Santraupa</t>
  </si>
  <si>
    <t>Balas už iškovotą vietą sporto šakos rungtyje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</si>
  <si>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</si>
  <si>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</si>
  <si>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</si>
  <si>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</si>
  <si>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</si>
  <si>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</si>
  <si>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</si>
  <si>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</si>
  <si>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9 vieta</t>
  </si>
  <si>
    <t>10 vieta</t>
  </si>
  <si>
    <t>11 vieta</t>
  </si>
  <si>
    <t>12 vieta</t>
  </si>
  <si>
    <t>13 vieta</t>
  </si>
  <si>
    <t>14 vieta</t>
  </si>
  <si>
    <t>15 vieta</t>
  </si>
  <si>
    <t>16 vieta</t>
  </si>
  <si>
    <t>17 vieta</t>
  </si>
  <si>
    <t>18 vieta</t>
  </si>
  <si>
    <t>19 vieta</t>
  </si>
  <si>
    <t>20 vieta</t>
  </si>
  <si>
    <t>21 vieta</t>
  </si>
  <si>
    <t>22 vieta</t>
  </si>
  <si>
    <t>23 vieta</t>
  </si>
  <si>
    <t>24 vieta</t>
  </si>
  <si>
    <t>25 vieta</t>
  </si>
  <si>
    <t>26 vieta</t>
  </si>
  <si>
    <t>27 vieta</t>
  </si>
  <si>
    <t>28 vieta</t>
  </si>
  <si>
    <t>29 vieta</t>
  </si>
  <si>
    <t>30 vieta</t>
  </si>
  <si>
    <t>31 vieta</t>
  </si>
  <si>
    <t>32 vieta</t>
  </si>
  <si>
    <t>33 vieta</t>
  </si>
  <si>
    <t>34 vieta</t>
  </si>
  <si>
    <t>35 vieta</t>
  </si>
  <si>
    <t>36 vieta</t>
  </si>
  <si>
    <t>1-36</t>
  </si>
  <si>
    <t>1.</t>
  </si>
  <si>
    <t>Olimpinės žaidynės</t>
  </si>
  <si>
    <t>2.</t>
  </si>
  <si>
    <t>Pasaulio čempionatas</t>
  </si>
  <si>
    <t>-</t>
  </si>
  <si>
    <t>3.</t>
  </si>
  <si>
    <t>Europos čempionatas</t>
  </si>
  <si>
    <t>4.</t>
  </si>
  <si>
    <t>Į olimpinių žaidynių programą įtrauktų sporto šakų į olimpinių žaidynių programą neįtrauktų rungčių pasaulio čempionatai ir į olimpinių žaidynių programą įtrauktų sporto šakų pasaulio čempionatuose vykdomos į olimpinių žaidynių programą neįtrauktos rungtys</t>
  </si>
  <si>
    <t>5.</t>
  </si>
  <si>
    <t>PŽ</t>
  </si>
  <si>
    <t>Pasaulio žaidynės, pasaulio aviacijos žaidynės,  pasaulio šachmatų ir šaškių olimpiados</t>
  </si>
  <si>
    <t>6.</t>
  </si>
  <si>
    <t>JOŽ</t>
  </si>
  <si>
    <t>Jaunimo olimpinės žaidynės</t>
  </si>
  <si>
    <t>7.</t>
  </si>
  <si>
    <t>Į olimpinių žaidynių programą įtrauktų sporto šakų į olimpinių žaidynių programą neįtrauktų  rungčių Europos čempionatai ir į olimpinių žaidynių programą įtrauktų sporto šakų Europos čempionatuose vykdomos į olimpinių žaidynių programą neįtrauktos rungtys</t>
  </si>
  <si>
    <t>8.</t>
  </si>
  <si>
    <t>Europos žaidynės</t>
  </si>
  <si>
    <t>9.</t>
  </si>
  <si>
    <t>Pasaulio taurės varžybų galutinėje įskaitoje užimta vieta</t>
  </si>
  <si>
    <t>10.</t>
  </si>
  <si>
    <t>Pasaulio jaunimo čempionatas</t>
  </si>
  <si>
    <t>11.</t>
  </si>
  <si>
    <t>Pasaulio jaunių čempionatas</t>
  </si>
  <si>
    <t>12.</t>
  </si>
  <si>
    <t>Europos jaunimo čempionatas</t>
  </si>
  <si>
    <t>13.</t>
  </si>
  <si>
    <t>Europos jaunimo olimpinis festivalis</t>
  </si>
  <si>
    <t>14.</t>
  </si>
  <si>
    <t>Europos jaunių čempionatas</t>
  </si>
  <si>
    <t>15.</t>
  </si>
  <si>
    <t>JčPČ</t>
  </si>
  <si>
    <t>Pasaulio jaunučių čempionatas</t>
  </si>
  <si>
    <t>16.</t>
  </si>
  <si>
    <t>JčEČ</t>
  </si>
  <si>
    <t>Europos jaunučių čempionatas</t>
  </si>
  <si>
    <t>17.</t>
  </si>
  <si>
    <t>NEAK</t>
  </si>
  <si>
    <t>Pasaulio ir Europos čempionatai, kuriuose varžomasi nuotoliniu būdu</t>
  </si>
  <si>
    <t>Departamento pripažintos nacionalinės sporto (šakų) federacijos</t>
  </si>
  <si>
    <t>Asociacija „Hockey Lithuania“</t>
  </si>
  <si>
    <t>Lietuvos aeroklubas</t>
  </si>
  <si>
    <t>Lietuvos alpinizmo asociacija</t>
  </si>
  <si>
    <t>Lietuvos automobilių sporto federacija</t>
  </si>
  <si>
    <t>Lietuvos badmintono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</si>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</sst>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i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sz val="2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1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10" fillId="0" borderId="0" xfId="1"/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vertical="center" wrapText="1" indent="1"/>
    </xf>
    <xf numFmtId="0" fontId="17" fillId="0" borderId="0" xfId="0" applyFont="1"/>
    <xf numFmtId="3" fontId="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7" fillId="0" borderId="0" xfId="0" applyFont="1"/>
    <xf numFmtId="0" fontId="7" fillId="5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4" fillId="4" borderId="5" xfId="0" applyNumberFormat="1" applyFont="1" applyFill="1" applyBorder="1" applyAlignment="1">
      <alignment horizontal="center" vertical="center" wrapText="1"/>
    </xf>
    <xf numFmtId="2" fontId="24" fillId="4" borderId="7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4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2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textRotation="90"/>
    </xf>
    <xf numFmtId="0" fontId="20" fillId="2" borderId="6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 textRotation="90"/>
    </xf>
    <xf numFmtId="0" fontId="20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2">
    <cellStyle name="Įprastas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314"/>
  <sheetViews>
    <sheetView tabSelected="1" zoomScale="73" zoomScaleNormal="73" workbookViewId="0">
      <selection sqref="A1:R316"/>
    </sheetView>
  </sheetViews>
  <sheetFormatPr defaultColWidth="9.109375" defaultRowHeight="13.8"/>
  <cols>
    <col min="1" max="1" width="3.88671875" style="2" bestFit="1" customWidth="1"/>
    <col min="2" max="2" width="25.6640625" style="2" bestFit="1" customWidth="1"/>
    <col min="3" max="3" width="14.33203125" style="2" customWidth="1"/>
    <col min="4" max="4" width="10.6640625" style="2" customWidth="1"/>
    <col min="5" max="5" width="10" style="2" customWidth="1"/>
    <col min="6" max="6" width="10.109375" style="2" customWidth="1"/>
    <col min="7" max="7" width="11.6640625" style="2" customWidth="1"/>
    <col min="8" max="8" width="10.109375" style="2" customWidth="1"/>
    <col min="9" max="9" width="23.33203125" style="2" customWidth="1"/>
    <col min="10" max="10" width="10.5546875" style="2" customWidth="1"/>
    <col min="11" max="11" width="11" style="2" customWidth="1"/>
    <col min="12" max="12" width="10.5546875" style="2" customWidth="1"/>
    <col min="13" max="13" width="11.44140625" style="2" customWidth="1"/>
    <col min="14" max="14" width="8.88671875" style="3" customWidth="1"/>
    <col min="15" max="15" width="9.109375" style="3" customWidth="1"/>
    <col min="16" max="16" width="11.109375" style="3" customWidth="1"/>
    <col min="17" max="17" width="12.6640625" style="3" customWidth="1"/>
    <col min="18" max="18" width="21.88671875" style="2" customWidth="1"/>
    <col min="19" max="16384" width="9.109375" style="2"/>
  </cols>
  <sheetData>
    <row r="1" spans="1:18" ht="15.6">
      <c r="D1" s="45"/>
      <c r="E1" s="45"/>
      <c r="F1" s="45"/>
      <c r="G1" s="45"/>
      <c r="H1" s="45"/>
      <c r="I1" s="45"/>
      <c r="J1" s="45"/>
      <c r="K1" s="45"/>
      <c r="L1" s="45"/>
    </row>
    <row r="2" spans="1:18" ht="15.6">
      <c r="B2" s="2" t="s">
        <v>0</v>
      </c>
      <c r="D2" s="45"/>
      <c r="E2" s="45"/>
      <c r="F2" s="45"/>
      <c r="G2" s="45"/>
      <c r="H2" s="45"/>
      <c r="I2" s="45"/>
      <c r="J2" s="45"/>
      <c r="K2" s="45"/>
      <c r="L2" s="45"/>
    </row>
    <row r="3" spans="1:18">
      <c r="B3" s="47" t="s">
        <v>1</v>
      </c>
    </row>
    <row r="4" spans="1:18" ht="36" customHeight="1"/>
    <row r="5" spans="1:18" ht="25.2">
      <c r="A5" s="93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8.600000000000001">
      <c r="A6" s="100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8" ht="15.6">
      <c r="A7" s="45"/>
      <c r="B7" s="77" t="s">
        <v>4</v>
      </c>
      <c r="C7" s="77"/>
      <c r="D7" s="77"/>
      <c r="E7" s="77"/>
      <c r="F7" s="77"/>
      <c r="G7" s="77"/>
      <c r="H7" s="77"/>
      <c r="I7" s="46"/>
      <c r="J7" s="46"/>
      <c r="K7" s="46"/>
      <c r="L7" s="46"/>
      <c r="M7" s="46"/>
      <c r="N7" s="46"/>
      <c r="O7" s="46"/>
      <c r="P7" s="46"/>
      <c r="Q7" s="46"/>
    </row>
    <row r="8" spans="1:18" ht="16.8">
      <c r="A8" s="45"/>
      <c r="B8" s="78" t="s">
        <v>5</v>
      </c>
      <c r="C8" s="78"/>
      <c r="D8" s="7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15.6">
      <c r="A9" s="45"/>
      <c r="B9" s="49">
        <v>191684452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8" ht="16.8">
      <c r="A10" s="45"/>
      <c r="B10" s="48" t="s">
        <v>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8" ht="16.95" customHeight="1">
      <c r="A11" s="79" t="s">
        <v>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18" ht="15.6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7"/>
    </row>
    <row r="13" spans="1:18" ht="15" hidden="1" customHeight="1">
      <c r="A13" s="83" t="s">
        <v>8</v>
      </c>
      <c r="B13" s="84" t="s">
        <v>9</v>
      </c>
      <c r="C13" s="84" t="s">
        <v>10</v>
      </c>
      <c r="D13" s="84" t="s">
        <v>11</v>
      </c>
      <c r="E13" s="85" t="s">
        <v>12</v>
      </c>
      <c r="F13" s="97"/>
      <c r="G13" s="98"/>
      <c r="H13" s="98"/>
      <c r="I13" s="98"/>
      <c r="J13" s="98"/>
      <c r="K13" s="98"/>
      <c r="L13" s="98"/>
      <c r="M13" s="98"/>
      <c r="N13" s="98"/>
      <c r="O13" s="99"/>
      <c r="P13" s="101" t="s">
        <v>13</v>
      </c>
      <c r="Q13" s="88" t="s">
        <v>14</v>
      </c>
      <c r="R13" s="80" t="s">
        <v>15</v>
      </c>
    </row>
    <row r="14" spans="1:18" ht="45" customHeight="1">
      <c r="A14" s="83"/>
      <c r="B14" s="84"/>
      <c r="C14" s="84"/>
      <c r="D14" s="84"/>
      <c r="E14" s="87"/>
      <c r="F14" s="85" t="s">
        <v>16</v>
      </c>
      <c r="G14" s="85" t="s">
        <v>17</v>
      </c>
      <c r="H14" s="85" t="s">
        <v>18</v>
      </c>
      <c r="I14" s="103" t="s">
        <v>19</v>
      </c>
      <c r="J14" s="85" t="s">
        <v>20</v>
      </c>
      <c r="K14" s="85" t="s">
        <v>21</v>
      </c>
      <c r="L14" s="85" t="s">
        <v>22</v>
      </c>
      <c r="M14" s="85" t="s">
        <v>23</v>
      </c>
      <c r="N14" s="95" t="s">
        <v>24</v>
      </c>
      <c r="O14" s="95" t="s">
        <v>25</v>
      </c>
      <c r="P14" s="102"/>
      <c r="Q14" s="89"/>
      <c r="R14" s="81"/>
    </row>
    <row r="15" spans="1:18" ht="76.2" customHeight="1">
      <c r="A15" s="83"/>
      <c r="B15" s="84"/>
      <c r="C15" s="84"/>
      <c r="D15" s="84"/>
      <c r="E15" s="86"/>
      <c r="F15" s="86"/>
      <c r="G15" s="86"/>
      <c r="H15" s="86"/>
      <c r="I15" s="104"/>
      <c r="J15" s="86"/>
      <c r="K15" s="86"/>
      <c r="L15" s="86"/>
      <c r="M15" s="86"/>
      <c r="N15" s="96"/>
      <c r="O15" s="96"/>
      <c r="P15" s="102"/>
      <c r="Q15" s="90"/>
      <c r="R15" s="82"/>
    </row>
    <row r="16" spans="1:18" ht="5.4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1:19">
      <c r="A17" s="63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8"/>
    </row>
    <row r="18" spans="1:19" ht="16.95" customHeight="1">
      <c r="A18" s="65" t="s">
        <v>27</v>
      </c>
      <c r="B18" s="66"/>
      <c r="C18" s="6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8"/>
    </row>
    <row r="19" spans="1:19">
      <c r="A19" s="1">
        <v>1</v>
      </c>
      <c r="B19" s="1" t="s">
        <v>28</v>
      </c>
      <c r="C19" s="12" t="s">
        <v>29</v>
      </c>
      <c r="D19" s="1" t="s">
        <v>30</v>
      </c>
      <c r="E19" s="1">
        <v>1</v>
      </c>
      <c r="F19" s="1" t="s">
        <v>31</v>
      </c>
      <c r="G19" s="1">
        <v>1</v>
      </c>
      <c r="H19" s="1" t="s">
        <v>32</v>
      </c>
      <c r="I19" s="1"/>
      <c r="J19" s="1">
        <v>20</v>
      </c>
      <c r="K19" s="1"/>
      <c r="L19" s="1">
        <v>5</v>
      </c>
      <c r="M19" s="1"/>
      <c r="N19" s="4">
        <f>(IF(F19="OŽ",IF(L19=1,550.8,IF(L19=2,426.38,IF(L19=3,342.14,IF(L19=4,181.44,IF(L19=5,168.48,IF(L19=6,155.52,IF(L19=7,148.5,IF(L19=8,144,0))))))))+IF(L19&lt;=8,0,IF(L19&lt;=16,137.7,IF(L19&lt;=24,108,IF(L19&lt;=32,80.1,IF(L19&lt;=36,52.2,0)))))-IF(L19&lt;=8,0,IF(L19&lt;=16,(L19-9)*2.754,IF(L19&lt;=24,(L19-17)* 2.754,IF(L19&lt;=32,(L19-25)* 2.754,IF(L19&lt;=36,(L19-33)*2.754,0))))),0)+IF(F19="PČ",IF(L19=1,449,IF(L19=2,314.6,IF(L19=3,238,IF(L19=4,172,IF(L19=5,159,IF(L19=6,145,IF(L19=7,132,IF(L19=8,119,0))))))))+IF(L19&lt;=8,0,IF(L19&lt;=16,88,IF(L19&lt;=24,55,IF(L19&lt;=32,22,0))))-IF(L19&lt;=8,0,IF(L19&lt;=16,(L19-9)*2.245,IF(L19&lt;=24,(L19-17)*2.245,IF(L19&lt;=32,(L19-25)*2.245,0)))),0)+IF(F19="PČneol",IF(L19=1,85,IF(L19=2,64.61,IF(L19=3,50.76,IF(L19=4,16.25,IF(L19=5,15,IF(L19=6,13.75,IF(L19=7,12.5,IF(L19=8,11.25,0))))))))+IF(L19&lt;=8,0,IF(L19&lt;=16,9,0))-IF(L19&lt;=8,0,IF(L19&lt;=16,(L19-9)*0.425,0)),0)+IF(F19="PŽ",IF(L19=1,85,IF(L19=2,59.5,IF(L19=3,45,IF(L19=4,32.5,IF(L19=5,30,IF(L19=6,27.5,IF(L19=7,25,IF(L19=8,22.5,0))))))))+IF(L19&lt;=8,0,IF(L19&lt;=16,19,IF(L19&lt;=24,13,IF(L19&lt;=32,8,0))))-IF(L19&lt;=8,0,IF(L19&lt;=16,(L19-9)*0.425,IF(L19&lt;=24,(L19-17)*0.425,IF(L19&lt;=32,(L19-25)*0.425,0)))),0)+IF(F19="EČ",IF(L19=1,204,IF(L19=2,156.24,IF(L19=3,123.84,IF(L19=4,72,IF(L19=5,66,IF(L19=6,60,IF(L19=7,54,IF(L19=8,48,0))))))))+IF(L19&lt;=8,0,IF(L19&lt;=16,40,IF(L19&lt;=24,25,0)))-IF(L19&lt;=8,0,IF(L19&lt;=16,(L19-9)*1.02,IF(L19&lt;=24,(L19-17)*1.02,0))),0)+IF(F19="EČneol",IF(L19=1,68,IF(L19=2,51.69,IF(L19=3,40.61,IF(L19=4,13,IF(L19=5,12,IF(L19=6,11,IF(L19=7,10,IF(L19=8,9,0)))))))))+IF(F19="EŽ",IF(L19=1,68,IF(L19=2,47.6,IF(L19=3,36,IF(L19=4,18,IF(L19=5,16.5,IF(L19=6,15,IF(L19=7,13.5,IF(L19=8,12,0))))))))+IF(L19&lt;=8,0,IF(L19&lt;=16,10,IF(L19&lt;=24,6,0)))-IF(L19&lt;=8,0,IF(L19&lt;=16,(L19-9)*0.34,IF(L19&lt;=24,(L19-17)*0.34,0))),0)+IF(F19="PT",IF(L19=1,68,IF(L19=2,52.08,IF(L19=3,41.28,IF(L19=4,24,IF(L19=5,22,IF(L19=6,20,IF(L19=7,18,IF(L19=8,16,0))))))))+IF(L19&lt;=8,0,IF(L19&lt;=16,13,IF(L19&lt;=24,9,IF(L19&lt;=32,4,0))))-IF(L19&lt;=8,0,IF(L19&lt;=16,(L19-9)*0.34,IF(L19&lt;=24,(L19-17)*0.34,IF(L19&lt;=32,(L19-25)*0.34,0)))),0)+IF(F19="JOŽ",IF(L19=1,85,IF(L19=2,59.5,IF(L19=3,45,IF(L19=4,32.5,IF(L19=5,30,IF(L19=6,27.5,IF(L19=7,25,IF(L19=8,22.5,0))))))))+IF(L19&lt;=8,0,IF(L19&lt;=16,19,IF(L19&lt;=24,13,0)))-IF(L19&lt;=8,0,IF(L19&lt;=16,(L19-9)*0.425,IF(L19&lt;=24,(L19-17)*0.425,0))),0)+IF(F19="JPČ",IF(L19=1,68,IF(L19=2,47.6,IF(L19=3,36,IF(L19=4,26,IF(L19=5,24,IF(L19=6,22,IF(L19=7,20,IF(L19=8,18,0))))))))+IF(L19&lt;=8,0,IF(L19&lt;=16,13,IF(L19&lt;=24,9,0)))-IF(L19&lt;=8,0,IF(L19&lt;=16,(L19-9)*0.34,IF(L19&lt;=24,(L19-17)*0.34,0))),0)+IF(F19="JEČ",IF(L19=1,34,IF(L19=2,26.04,IF(L19=3,20.6,IF(L19=4,12,IF(L19=5,11,IF(L19=6,10,IF(L19=7,9,IF(L19=8,8,0))))))))+IF(L19&lt;=8,0,IF(L19&lt;=16,6,0))-IF(L19&lt;=8,0,IF(L19&lt;=16,(L19-9)*0.17,0)),0)+IF(F19="JEOF",IF(L19=1,34,IF(L19=2,26.04,IF(L19=3,20.6,IF(L19=4,12,IF(L19=5,11,IF(L19=6,10,IF(L19=7,9,IF(L19=8,8,0))))))))+IF(L19&lt;=8,0,IF(L19&lt;=16,6,0))-IF(L19&lt;=8,0,IF(L19&lt;=16,(L19-9)*0.17,0)),0)+IF(F19="JnPČ",IF(L19=1,51,IF(L19=2,35.7,IF(L19=3,27,IF(L19=4,19.5,IF(L19=5,18,IF(L19=6,16.5,IF(L19=7,15,IF(L19=8,13.5,0))))))))+IF(L19&lt;=8,0,IF(L19&lt;=16,10,0))-IF(L19&lt;=8,0,IF(L19&lt;=16,(L19-9)*0.255,0)),0)+IF(F19="JnEČ",IF(L19=1,25.5,IF(L19=2,19.53,IF(L19=3,15.48,IF(L19=4,9,IF(L19=5,8.25,IF(L19=6,7.5,IF(L19=7,6.75,IF(L19=8,6,0))))))))+IF(L19&lt;=8,0,IF(L19&lt;=16,5,0))-IF(L19&lt;=8,0,IF(L19&lt;=16,(L19-9)*0.1275,0)),0)+IF(F19="JčPČ",IF(L19=1,21.25,IF(L19=2,14.5,IF(L19=3,11.5,IF(L19=4,7,IF(L19=5,6.5,IF(L19=6,6,IF(L19=7,5.5,IF(L19=8,5,0))))))))+IF(L19&lt;=8,0,IF(L19&lt;=16,4,0))-IF(L19&lt;=8,0,IF(L19&lt;=16,(L19-9)*0.10625,0)),0)+IF(F19="JčEČ",IF(L19=1,17,IF(L19=2,13.02,IF(L19=3,10.32,IF(L19=4,6,IF(L19=5,5.5,IF(L19=6,5,IF(L19=7,4.5,IF(L19=8,4,0))))))))+IF(L19&lt;=8,0,IF(L19&lt;=16,3,0))-IF(L19&lt;=8,0,IF(L19&lt;=16,(L19-9)*0.085,0)),0)+IF(F19="NEAK",IF(L19=1,11.48,IF(L19=2,8.79,IF(L19=3,6.97,IF(L19=4,4.05,IF(L19=5,3.71,IF(L19=6,3.38,IF(L19=7,3.04,IF(L19=8,2.7,0))))))))+IF(L19&lt;=8,0,IF(L19&lt;=16,2,IF(L19&lt;=24,1.3,0)))-IF(L19&lt;=8,0,IF(L19&lt;=16,(L19-9)*0.0574,IF(L19&lt;=24,(L19-17)*0.0574,0))),0))*IF(L19&lt;4,1,IF(OR(F19="PČ",F19="PŽ",F19="PT"),IF(J19&lt;32,J19/32,1),1))* IF(L19&lt;4,1,IF(OR(F19="EČ",F19="EŽ",F19="JOŽ",F19="JPČ",F19="NEAK"),IF(J19&lt;24,J19/24,1),1))*IF(L19&lt;4,1,IF(OR(F19="PČneol",F19="JEČ",F19="JEOF",F19="JnPČ",F19="JnEČ",F19="JčPČ",F19="JčEČ"),IF(J19&lt;16,J19/16,1),1))*IF(L19&lt;4,1,IF(F19="EČneol",IF(J19&lt;8,J19/8,1),1))</f>
        <v>55</v>
      </c>
      <c r="O19" s="9">
        <f t="shared" ref="O19" si="0">IF(F19="OŽ",N19,IF(H19="Ne",IF(J19*0.3&lt;=J19-L19,N19,0),IF(J19*0.1&lt;=J19-L19,N19,0)))</f>
        <v>55</v>
      </c>
      <c r="P19" s="5">
        <f>IF(O19=0,0,IF(F19="OŽ",IF(L19&gt;35,0,IF(J19&gt;35,(36-L19)*1.836,((36-L19)-(36-J19))*1.836)),0)+IF(F19="PČ",IF(L19&gt;31,0,IF(J19&gt;31,(32-L19)*1.347,((32-L19)-(32-J19))*1.347)),0)+ IF(F19="PČneol",IF(L19&gt;15,0,IF(J19&gt;15,(16-L19)*0.255,((16-L19)-(16-J19))*0.255)),0)+IF(F19="PŽ",IF(L19&gt;31,0,IF(J19&gt;31,(32-L19)*0.255,((32-L19)-(32-J19))*0.255)),0)+IF(F19="EČ",IF(L19&gt;23,0,IF(J19&gt;23,(24-L19)*0.612,((24-L19)-(24-J19))*0.612)),0)+IF(F19="EČneol",IF(L19&gt;7,0,IF(J19&gt;7,(8-L19)*0.204,((8-L19)-(8-J19))*0.204)),0)+IF(F19="EŽ",IF(L19&gt;23,0,IF(J19&gt;23,(24-L19)*0.204,((24-L19)-(24-J19))*0.204)),0)+IF(F19="PT",IF(L19&gt;31,0,IF(J19&gt;31,(32-L19)*0.204,((32-L19)-(32-J19))*0.204)),0)+IF(F19="JOŽ",IF(L19&gt;23,0,IF(J19&gt;23,(24-L19)*0.255,((24-L19)-(24-J19))*0.255)),0)+IF(F19="JPČ",IF(L19&gt;23,0,IF(J19&gt;23,(24-L19)*0.204,((24-L19)-(24-J19))*0.204)),0)+IF(F19="JEČ",IF(L19&gt;15,0,IF(J19&gt;15,(16-L19)*0.102,((16-L19)-(16-J19))*0.102)),0)+IF(F19="JEOF",IF(L19&gt;15,0,IF(J19&gt;15,(16-L19)*0.102,((16-L19)-(16-J19))*0.102)),0)+IF(F19="JnPČ",IF(L19&gt;15,0,IF(J19&gt;15,(16-L19)*0.153,((16-L19)-(16-J19))*0.153)),0)+IF(F19="JnEČ",IF(L19&gt;15,0,IF(J19&gt;15,(16-L19)*0.0765,((16-L19)-(16-J19))*0.0765)),0)+IF(F19="JčPČ",IF(L19&gt;15,0,IF(J19&gt;15,(16-L19)*0.06375,((16-L19)-(16-J19))*0.06375)),0)+IF(F19="JčEČ",IF(L19&gt;15,0,IF(J19&gt;15,(16-L19)*0.051,((16-L19)-(16-J19))*0.051)),0)+IF(F19="NEAK",IF(L19&gt;23,0,IF(J19&gt;23,(24-L19)*0.03444,((24-L19)-(24-J19))*0.03444)),0))</f>
        <v>9.18</v>
      </c>
      <c r="Q19" s="11">
        <f>IF(ISERROR(P19*100/N19),0,(P19*100/N19))</f>
        <v>16.690909090909091</v>
      </c>
      <c r="R19" s="10">
        <f>IF(Q19&lt;=30,O19+P19,O19+O19*0.3)*IF(G19=1,0.4,IF(G19=2,0.75,IF(G19="1 (kas 4 m. 1 k. nerengiamos)",0.52,1)))*IF(D19="olimpinė",1,IF(M19="Ne",0.5,1))*IF(D19="olimpinė",1,IF(J19&lt;8,0,1))*E19*IF(D19="olimpinė",1,IF(K19&lt;16,0,1))*IF(I19&lt;=1,1,1/I19)*IF(OR(A$5="Lietuvos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26.955600000000004</v>
      </c>
      <c r="S19" s="20"/>
    </row>
    <row r="20" spans="1:19">
      <c r="A20" s="1">
        <v>2</v>
      </c>
      <c r="B20" s="1" t="s">
        <v>33</v>
      </c>
      <c r="C20" s="12" t="s">
        <v>34</v>
      </c>
      <c r="D20" s="1" t="s">
        <v>30</v>
      </c>
      <c r="E20" s="1">
        <v>2</v>
      </c>
      <c r="F20" s="1" t="s">
        <v>31</v>
      </c>
      <c r="G20" s="1">
        <v>1</v>
      </c>
      <c r="H20" s="1" t="s">
        <v>32</v>
      </c>
      <c r="I20" s="1"/>
      <c r="J20" s="1">
        <v>34</v>
      </c>
      <c r="K20" s="1"/>
      <c r="L20" s="1">
        <v>3</v>
      </c>
      <c r="M20" s="1"/>
      <c r="N20" s="4">
        <f t="shared" ref="N20:N23" si="1">(IF(F20="OŽ",IF(L20=1,550.8,IF(L20=2,426.38,IF(L20=3,342.14,IF(L20=4,181.44,IF(L20=5,168.48,IF(L20=6,155.52,IF(L20=7,148.5,IF(L20=8,144,0))))))))+IF(L20&lt;=8,0,IF(L20&lt;=16,137.7,IF(L20&lt;=24,108,IF(L20&lt;=32,80.1,IF(L20&lt;=36,52.2,0)))))-IF(L20&lt;=8,0,IF(L20&lt;=16,(L20-9)*2.754,IF(L20&lt;=24,(L20-17)* 2.754,IF(L20&lt;=32,(L20-25)* 2.754,IF(L20&lt;=36,(L20-33)*2.754,0))))),0)+IF(F20="PČ",IF(L20=1,449,IF(L20=2,314.6,IF(L20=3,238,IF(L20=4,172,IF(L20=5,159,IF(L20=6,145,IF(L20=7,132,IF(L20=8,119,0))))))))+IF(L20&lt;=8,0,IF(L20&lt;=16,88,IF(L20&lt;=24,55,IF(L20&lt;=32,22,0))))-IF(L20&lt;=8,0,IF(L20&lt;=16,(L20-9)*2.245,IF(L20&lt;=24,(L20-17)*2.245,IF(L20&lt;=32,(L20-25)*2.245,0)))),0)+IF(F20="PČneol",IF(L20=1,85,IF(L20=2,64.61,IF(L20=3,50.76,IF(L20=4,16.25,IF(L20=5,15,IF(L20=6,13.75,IF(L20=7,12.5,IF(L20=8,11.25,0))))))))+IF(L20&lt;=8,0,IF(L20&lt;=16,9,0))-IF(L20&lt;=8,0,IF(L20&lt;=16,(L20-9)*0.425,0)),0)+IF(F20="PŽ",IF(L20=1,85,IF(L20=2,59.5,IF(L20=3,45,IF(L20=4,32.5,IF(L20=5,30,IF(L20=6,27.5,IF(L20=7,25,IF(L20=8,22.5,0))))))))+IF(L20&lt;=8,0,IF(L20&lt;=16,19,IF(L20&lt;=24,13,IF(L20&lt;=32,8,0))))-IF(L20&lt;=8,0,IF(L20&lt;=16,(L20-9)*0.425,IF(L20&lt;=24,(L20-17)*0.425,IF(L20&lt;=32,(L20-25)*0.425,0)))),0)+IF(F20="EČ",IF(L20=1,204,IF(L20=2,156.24,IF(L20=3,123.84,IF(L20=4,72,IF(L20=5,66,IF(L20=6,60,IF(L20=7,54,IF(L20=8,48,0))))))))+IF(L20&lt;=8,0,IF(L20&lt;=16,40,IF(L20&lt;=24,25,0)))-IF(L20&lt;=8,0,IF(L20&lt;=16,(L20-9)*1.02,IF(L20&lt;=24,(L20-17)*1.02,0))),0)+IF(F20="EČneol",IF(L20=1,68,IF(L20=2,51.69,IF(L20=3,40.61,IF(L20=4,13,IF(L20=5,12,IF(L20=6,11,IF(L20=7,10,IF(L20=8,9,0)))))))))+IF(F20="EŽ",IF(L20=1,68,IF(L20=2,47.6,IF(L20=3,36,IF(L20=4,18,IF(L20=5,16.5,IF(L20=6,15,IF(L20=7,13.5,IF(L20=8,12,0))))))))+IF(L20&lt;=8,0,IF(L20&lt;=16,10,IF(L20&lt;=24,6,0)))-IF(L20&lt;=8,0,IF(L20&lt;=16,(L20-9)*0.34,IF(L20&lt;=24,(L20-17)*0.34,0))),0)+IF(F20="PT",IF(L20=1,68,IF(L20=2,52.08,IF(L20=3,41.28,IF(L20=4,24,IF(L20=5,22,IF(L20=6,20,IF(L20=7,18,IF(L20=8,16,0))))))))+IF(L20&lt;=8,0,IF(L20&lt;=16,13,IF(L20&lt;=24,9,IF(L20&lt;=32,4,0))))-IF(L20&lt;=8,0,IF(L20&lt;=16,(L20-9)*0.34,IF(L20&lt;=24,(L20-17)*0.34,IF(L20&lt;=32,(L20-25)*0.34,0)))),0)+IF(F20="JOŽ",IF(L20=1,85,IF(L20=2,59.5,IF(L20=3,45,IF(L20=4,32.5,IF(L20=5,30,IF(L20=6,27.5,IF(L20=7,25,IF(L20=8,22.5,0))))))))+IF(L20&lt;=8,0,IF(L20&lt;=16,19,IF(L20&lt;=24,13,0)))-IF(L20&lt;=8,0,IF(L20&lt;=16,(L20-9)*0.425,IF(L20&lt;=24,(L20-17)*0.425,0))),0)+IF(F20="JPČ",IF(L20=1,68,IF(L20=2,47.6,IF(L20=3,36,IF(L20=4,26,IF(L20=5,24,IF(L20=6,22,IF(L20=7,20,IF(L20=8,18,0))))))))+IF(L20&lt;=8,0,IF(L20&lt;=16,13,IF(L20&lt;=24,9,0)))-IF(L20&lt;=8,0,IF(L20&lt;=16,(L20-9)*0.34,IF(L20&lt;=24,(L20-17)*0.34,0))),0)+IF(F20="JEČ",IF(L20=1,34,IF(L20=2,26.04,IF(L20=3,20.6,IF(L20=4,12,IF(L20=5,11,IF(L20=6,10,IF(L20=7,9,IF(L20=8,8,0))))))))+IF(L20&lt;=8,0,IF(L20&lt;=16,6,0))-IF(L20&lt;=8,0,IF(L20&lt;=16,(L20-9)*0.17,0)),0)+IF(F20="JEOF",IF(L20=1,34,IF(L20=2,26.04,IF(L20=3,20.6,IF(L20=4,12,IF(L20=5,11,IF(L20=6,10,IF(L20=7,9,IF(L20=8,8,0))))))))+IF(L20&lt;=8,0,IF(L20&lt;=16,6,0))-IF(L20&lt;=8,0,IF(L20&lt;=16,(L20-9)*0.17,0)),0)+IF(F20="JnPČ",IF(L20=1,51,IF(L20=2,35.7,IF(L20=3,27,IF(L20=4,19.5,IF(L20=5,18,IF(L20=6,16.5,IF(L20=7,15,IF(L20=8,13.5,0))))))))+IF(L20&lt;=8,0,IF(L20&lt;=16,10,0))-IF(L20&lt;=8,0,IF(L20&lt;=16,(L20-9)*0.255,0)),0)+IF(F20="JnEČ",IF(L20=1,25.5,IF(L20=2,19.53,IF(L20=3,15.48,IF(L20=4,9,IF(L20=5,8.25,IF(L20=6,7.5,IF(L20=7,6.75,IF(L20=8,6,0))))))))+IF(L20&lt;=8,0,IF(L20&lt;=16,5,0))-IF(L20&lt;=8,0,IF(L20&lt;=16,(L20-9)*0.1275,0)),0)+IF(F20="JčPČ",IF(L20=1,21.25,IF(L20=2,14.5,IF(L20=3,11.5,IF(L20=4,7,IF(L20=5,6.5,IF(L20=6,6,IF(L20=7,5.5,IF(L20=8,5,0))))))))+IF(L20&lt;=8,0,IF(L20&lt;=16,4,0))-IF(L20&lt;=8,0,IF(L20&lt;=16,(L20-9)*0.10625,0)),0)+IF(F20="JčEČ",IF(L20=1,17,IF(L20=2,13.02,IF(L20=3,10.32,IF(L20=4,6,IF(L20=5,5.5,IF(L20=6,5,IF(L20=7,4.5,IF(L20=8,4,0))))))))+IF(L20&lt;=8,0,IF(L20&lt;=16,3,0))-IF(L20&lt;=8,0,IF(L20&lt;=16,(L20-9)*0.085,0)),0)+IF(F20="NEAK",IF(L20=1,11.48,IF(L20=2,8.79,IF(L20=3,6.97,IF(L20=4,4.05,IF(L20=5,3.71,IF(L20=6,3.38,IF(L20=7,3.04,IF(L20=8,2.7,0))))))))+IF(L20&lt;=8,0,IF(L20&lt;=16,2,IF(L20&lt;=24,1.3,0)))-IF(L20&lt;=8,0,IF(L20&lt;=16,(L20-9)*0.0574,IF(L20&lt;=24,(L20-17)*0.0574,0))),0))*IF(L20&lt;4,1,IF(OR(F20="PČ",F20="PŽ",F20="PT"),IF(J20&lt;32,J20/32,1),1))* IF(L20&lt;4,1,IF(OR(F20="EČ",F20="EŽ",F20="JOŽ",F20="JPČ",F20="NEAK"),IF(J20&lt;24,J20/24,1),1))*IF(L20&lt;4,1,IF(OR(F20="PČneol",F20="JEČ",F20="JEOF",F20="JnPČ",F20="JnEČ",F20="JčPČ",F20="JčEČ"),IF(J20&lt;16,J20/16,1),1))*IF(L20&lt;4,1,IF(F20="EČneol",IF(J20&lt;8,J20/8,1),1))</f>
        <v>123.84</v>
      </c>
      <c r="O20" s="9">
        <f t="shared" ref="O20:O23" si="2">IF(F20="OŽ",N20,IF(H20="Ne",IF(J20*0.3&lt;=J20-L20,N20,0),IF(J20*0.1&lt;=J20-L20,N20,0)))</f>
        <v>123.84</v>
      </c>
      <c r="P20" s="5">
        <f t="shared" ref="P20:P23" si="3">IF(O20=0,0,IF(F20="OŽ",IF(L20&gt;35,0,IF(J20&gt;35,(36-L20)*1.836,((36-L20)-(36-J20))*1.836)),0)+IF(F20="PČ",IF(L20&gt;31,0,IF(J20&gt;31,(32-L20)*1.347,((32-L20)-(32-J20))*1.347)),0)+ IF(F20="PČneol",IF(L20&gt;15,0,IF(J20&gt;15,(16-L20)*0.255,((16-L20)-(16-J20))*0.255)),0)+IF(F20="PŽ",IF(L20&gt;31,0,IF(J20&gt;31,(32-L20)*0.255,((32-L20)-(32-J20))*0.255)),0)+IF(F20="EČ",IF(L20&gt;23,0,IF(J20&gt;23,(24-L20)*0.612,((24-L20)-(24-J20))*0.612)),0)+IF(F20="EČneol",IF(L20&gt;7,0,IF(J20&gt;7,(8-L20)*0.204,((8-L20)-(8-J20))*0.204)),0)+IF(F20="EŽ",IF(L20&gt;23,0,IF(J20&gt;23,(24-L20)*0.204,((24-L20)-(24-J20))*0.204)),0)+IF(F20="PT",IF(L20&gt;31,0,IF(J20&gt;31,(32-L20)*0.204,((32-L20)-(32-J20))*0.204)),0)+IF(F20="JOŽ",IF(L20&gt;23,0,IF(J20&gt;23,(24-L20)*0.255,((24-L20)-(24-J20))*0.255)),0)+IF(F20="JPČ",IF(L20&gt;23,0,IF(J20&gt;23,(24-L20)*0.204,((24-L20)-(24-J20))*0.204)),0)+IF(F20="JEČ",IF(L20&gt;15,0,IF(J20&gt;15,(16-L20)*0.102,((16-L20)-(16-J20))*0.102)),0)+IF(F20="JEOF",IF(L20&gt;15,0,IF(J20&gt;15,(16-L20)*0.102,((16-L20)-(16-J20))*0.102)),0)+IF(F20="JnPČ",IF(L20&gt;15,0,IF(J20&gt;15,(16-L20)*0.153,((16-L20)-(16-J20))*0.153)),0)+IF(F20="JnEČ",IF(L20&gt;15,0,IF(J20&gt;15,(16-L20)*0.0765,((16-L20)-(16-J20))*0.0765)),0)+IF(F20="JčPČ",IF(L20&gt;15,0,IF(J20&gt;15,(16-L20)*0.06375,((16-L20)-(16-J20))*0.06375)),0)+IF(F20="JčEČ",IF(L20&gt;15,0,IF(J20&gt;15,(16-L20)*0.051,((16-L20)-(16-J20))*0.051)),0)+IF(F20="NEAK",IF(L20&gt;23,0,IF(J20&gt;23,(24-L20)*0.03444,((24-L20)-(24-J20))*0.03444)),0))</f>
        <v>12.852</v>
      </c>
      <c r="Q20" s="11">
        <f t="shared" ref="Q20:Q23" si="4">IF(ISERROR(P20*100/N20),0,(P20*100/N20))</f>
        <v>10.377906976744185</v>
      </c>
      <c r="R20" s="10">
        <f t="shared" ref="R20:R23" si="5">IF(Q20&lt;=30,O20+P20,O20+O20*0.3)*IF(G20=1,0.4,IF(G20=2,0.75,IF(G20="1 (kas 4 m. 1 k. nerengiamos)",0.52,1)))*IF(D20="olimpinė",1,IF(M20="Ne",0.5,1))*IF(D20="olimpinė",1,IF(J20&lt;8,0,1))*E20*IF(D20="olimpinė",1,IF(K20&lt;16,0,1))*IF(I20&lt;=1,1,1/I20)*IF(OR(A$5="Lietuvos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114.82128000000002</v>
      </c>
      <c r="S20" s="20"/>
    </row>
    <row r="21" spans="1:19">
      <c r="A21" s="1">
        <v>3</v>
      </c>
      <c r="B21" s="1" t="s">
        <v>35</v>
      </c>
      <c r="C21" s="12" t="s">
        <v>36</v>
      </c>
      <c r="D21" s="1" t="s">
        <v>30</v>
      </c>
      <c r="E21" s="1">
        <v>2</v>
      </c>
      <c r="F21" s="1" t="s">
        <v>31</v>
      </c>
      <c r="G21" s="1">
        <v>1</v>
      </c>
      <c r="H21" s="1" t="s">
        <v>32</v>
      </c>
      <c r="I21" s="1"/>
      <c r="J21" s="1">
        <v>18</v>
      </c>
      <c r="K21" s="1"/>
      <c r="L21" s="1">
        <v>7</v>
      </c>
      <c r="M21" s="1"/>
      <c r="N21" s="4">
        <f t="shared" si="1"/>
        <v>40.5</v>
      </c>
      <c r="O21" s="9">
        <f t="shared" si="2"/>
        <v>40.5</v>
      </c>
      <c r="P21" s="5">
        <f t="shared" si="3"/>
        <v>6.7320000000000002</v>
      </c>
      <c r="Q21" s="11">
        <f t="shared" si="4"/>
        <v>16.622222222222224</v>
      </c>
      <c r="R21" s="10">
        <f t="shared" si="5"/>
        <v>39.674880000000002</v>
      </c>
    </row>
    <row r="22" spans="1:19">
      <c r="A22" s="1">
        <v>4</v>
      </c>
      <c r="B22" s="1" t="s">
        <v>37</v>
      </c>
      <c r="C22" s="12" t="s">
        <v>38</v>
      </c>
      <c r="D22" s="1" t="s">
        <v>30</v>
      </c>
      <c r="E22" s="1">
        <v>1</v>
      </c>
      <c r="F22" s="1" t="s">
        <v>31</v>
      </c>
      <c r="G22" s="1">
        <v>1</v>
      </c>
      <c r="H22" s="1" t="s">
        <v>32</v>
      </c>
      <c r="I22" s="1"/>
      <c r="J22" s="1">
        <v>24</v>
      </c>
      <c r="K22" s="1"/>
      <c r="L22" s="1">
        <v>3</v>
      </c>
      <c r="M22" s="1"/>
      <c r="N22" s="4">
        <f t="shared" si="1"/>
        <v>123.84</v>
      </c>
      <c r="O22" s="9">
        <f t="shared" si="2"/>
        <v>123.84</v>
      </c>
      <c r="P22" s="5">
        <f t="shared" si="3"/>
        <v>12.852</v>
      </c>
      <c r="Q22" s="11">
        <f t="shared" si="4"/>
        <v>10.377906976744185</v>
      </c>
      <c r="R22" s="10">
        <f t="shared" si="5"/>
        <v>57.410640000000008</v>
      </c>
    </row>
    <row r="23" spans="1:19">
      <c r="A23" s="1">
        <v>5</v>
      </c>
      <c r="B23" s="1" t="s">
        <v>39</v>
      </c>
      <c r="C23" s="12" t="s">
        <v>40</v>
      </c>
      <c r="D23" s="1" t="s">
        <v>41</v>
      </c>
      <c r="E23" s="1">
        <v>1</v>
      </c>
      <c r="F23" s="1" t="s">
        <v>42</v>
      </c>
      <c r="G23" s="1">
        <v>1</v>
      </c>
      <c r="H23" s="1" t="s">
        <v>32</v>
      </c>
      <c r="I23" s="1"/>
      <c r="J23" s="1">
        <v>17</v>
      </c>
      <c r="K23" s="1">
        <v>35</v>
      </c>
      <c r="L23" s="1">
        <v>6</v>
      </c>
      <c r="M23" s="1"/>
      <c r="N23" s="4">
        <f t="shared" si="1"/>
        <v>11</v>
      </c>
      <c r="O23" s="9">
        <f t="shared" si="2"/>
        <v>11</v>
      </c>
      <c r="P23" s="5">
        <f t="shared" si="3"/>
        <v>0.40799999999999997</v>
      </c>
      <c r="Q23" s="11">
        <f t="shared" si="4"/>
        <v>3.709090909090909</v>
      </c>
      <c r="R23" s="10">
        <f t="shared" si="5"/>
        <v>4.7913600000000001</v>
      </c>
    </row>
    <row r="24" spans="1:19" ht="15.75" customHeight="1">
      <c r="A24" s="73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10">
        <f>SUM(R19:R23)</f>
        <v>243.65376000000001</v>
      </c>
    </row>
    <row r="25" spans="1:19" ht="1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</row>
    <row r="26" spans="1:19" ht="15" customHeight="1">
      <c r="A26" s="24" t="s">
        <v>44</v>
      </c>
      <c r="B26" s="2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27" spans="1:19" ht="15" customHeight="1">
      <c r="A27" s="50" t="s">
        <v>45</v>
      </c>
      <c r="B27" s="50"/>
      <c r="C27" s="50"/>
      <c r="D27" s="50"/>
      <c r="E27" s="50"/>
      <c r="F27" s="50"/>
      <c r="G27" s="50"/>
      <c r="H27" s="50"/>
      <c r="I27" s="50"/>
      <c r="J27" s="15"/>
      <c r="K27" s="15"/>
      <c r="L27" s="15"/>
      <c r="M27" s="15"/>
      <c r="N27" s="15"/>
      <c r="O27" s="15"/>
      <c r="P27" s="15"/>
      <c r="Q27" s="15"/>
      <c r="R27" s="16"/>
    </row>
    <row r="28" spans="1:19" ht="15" customHeight="1">
      <c r="A28" s="50"/>
      <c r="B28" s="50"/>
      <c r="C28" s="50"/>
      <c r="D28" s="50"/>
      <c r="E28" s="50"/>
      <c r="F28" s="50"/>
      <c r="G28" s="50"/>
      <c r="H28" s="50"/>
      <c r="I28" s="50"/>
      <c r="J28" s="15"/>
      <c r="K28" s="15"/>
      <c r="L28" s="15"/>
      <c r="M28" s="15"/>
      <c r="N28" s="15"/>
      <c r="O28" s="15"/>
      <c r="P28" s="15"/>
      <c r="Q28" s="15"/>
      <c r="R28" s="16"/>
    </row>
    <row r="29" spans="1:19">
      <c r="A29" s="63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8"/>
    </row>
    <row r="30" spans="1:19" ht="16.95" customHeight="1">
      <c r="A30" s="65" t="s">
        <v>27</v>
      </c>
      <c r="B30" s="66"/>
      <c r="C30" s="6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8"/>
    </row>
    <row r="31" spans="1:19">
      <c r="A31" s="63" t="s">
        <v>47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8"/>
    </row>
    <row r="32" spans="1:19">
      <c r="A32" s="1">
        <v>1</v>
      </c>
      <c r="B32" s="1" t="s">
        <v>48</v>
      </c>
      <c r="C32" s="12" t="s">
        <v>29</v>
      </c>
      <c r="D32" s="1" t="s">
        <v>30</v>
      </c>
      <c r="E32" s="1">
        <v>1</v>
      </c>
      <c r="F32" s="1" t="s">
        <v>49</v>
      </c>
      <c r="G32" s="1">
        <v>1</v>
      </c>
      <c r="H32" s="1" t="s">
        <v>32</v>
      </c>
      <c r="I32" s="1"/>
      <c r="J32" s="1">
        <v>29</v>
      </c>
      <c r="K32" s="1"/>
      <c r="L32" s="1">
        <v>1</v>
      </c>
      <c r="M32" s="1"/>
      <c r="N32" s="4">
        <f>(IF(F32="OŽ",IF(L32=1,550.8,IF(L32=2,426.38,IF(L32=3,342.14,IF(L32=4,181.44,IF(L32=5,168.48,IF(L32=6,155.52,IF(L32=7,148.5,IF(L32=8,144,0))))))))+IF(L32&lt;=8,0,IF(L32&lt;=16,137.7,IF(L32&lt;=24,108,IF(L32&lt;=32,80.1,IF(L32&lt;=36,52.2,0)))))-IF(L32&lt;=8,0,IF(L32&lt;=16,(L32-9)*2.754,IF(L32&lt;=24,(L32-17)* 2.754,IF(L32&lt;=32,(L32-25)* 2.754,IF(L32&lt;=36,(L32-33)*2.754,0))))),0)+IF(F32="PČ",IF(L32=1,449,IF(L32=2,314.6,IF(L32=3,238,IF(L32=4,172,IF(L32=5,159,IF(L32=6,145,IF(L32=7,132,IF(L32=8,119,0))))))))+IF(L32&lt;=8,0,IF(L32&lt;=16,88,IF(L32&lt;=24,55,IF(L32&lt;=32,22,0))))-IF(L32&lt;=8,0,IF(L32&lt;=16,(L32-9)*2.245,IF(L32&lt;=24,(L32-17)*2.245,IF(L32&lt;=32,(L32-25)*2.245,0)))),0)+IF(F32="PČneol",IF(L32=1,85,IF(L32=2,64.61,IF(L32=3,50.76,IF(L32=4,16.25,IF(L32=5,15,IF(L32=6,13.75,IF(L32=7,12.5,IF(L32=8,11.25,0))))))))+IF(L32&lt;=8,0,IF(L32&lt;=16,9,0))-IF(L32&lt;=8,0,IF(L32&lt;=16,(L32-9)*0.425,0)),0)+IF(F32="PŽ",IF(L32=1,85,IF(L32=2,59.5,IF(L32=3,45,IF(L32=4,32.5,IF(L32=5,30,IF(L32=6,27.5,IF(L32=7,25,IF(L32=8,22.5,0))))))))+IF(L32&lt;=8,0,IF(L32&lt;=16,19,IF(L32&lt;=24,13,IF(L32&lt;=32,8,0))))-IF(L32&lt;=8,0,IF(L32&lt;=16,(L32-9)*0.425,IF(L32&lt;=24,(L32-17)*0.425,IF(L32&lt;=32,(L32-25)*0.425,0)))),0)+IF(F32="EČ",IF(L32=1,204,IF(L32=2,156.24,IF(L32=3,123.84,IF(L32=4,72,IF(L32=5,66,IF(L32=6,60,IF(L32=7,54,IF(L32=8,48,0))))))))+IF(L32&lt;=8,0,IF(L32&lt;=16,40,IF(L32&lt;=24,25,0)))-IF(L32&lt;=8,0,IF(L32&lt;=16,(L32-9)*1.02,IF(L32&lt;=24,(L32-17)*1.02,0))),0)+IF(F32="EČneol",IF(L32=1,68,IF(L32=2,51.69,IF(L32=3,40.61,IF(L32=4,13,IF(L32=5,12,IF(L32=6,11,IF(L32=7,10,IF(L32=8,9,0)))))))))+IF(F32="EŽ",IF(L32=1,68,IF(L32=2,47.6,IF(L32=3,36,IF(L32=4,18,IF(L32=5,16.5,IF(L32=6,15,IF(L32=7,13.5,IF(L32=8,12,0))))))))+IF(L32&lt;=8,0,IF(L32&lt;=16,10,IF(L32&lt;=24,6,0)))-IF(L32&lt;=8,0,IF(L32&lt;=16,(L32-9)*0.34,IF(L32&lt;=24,(L32-17)*0.34,0))),0)+IF(F32="PT",IF(L32=1,68,IF(L32=2,52.08,IF(L32=3,41.28,IF(L32=4,24,IF(L32=5,22,IF(L32=6,20,IF(L32=7,18,IF(L32=8,16,0))))))))+IF(L32&lt;=8,0,IF(L32&lt;=16,13,IF(L32&lt;=24,9,IF(L32&lt;=32,4,0))))-IF(L32&lt;=8,0,IF(L32&lt;=16,(L32-9)*0.34,IF(L32&lt;=24,(L32-17)*0.34,IF(L32&lt;=32,(L32-25)*0.34,0)))),0)+IF(F32="JOŽ",IF(L32=1,85,IF(L32=2,59.5,IF(L32=3,45,IF(L32=4,32.5,IF(L32=5,30,IF(L32=6,27.5,IF(L32=7,25,IF(L32=8,22.5,0))))))))+IF(L32&lt;=8,0,IF(L32&lt;=16,19,IF(L32&lt;=24,13,0)))-IF(L32&lt;=8,0,IF(L32&lt;=16,(L32-9)*0.425,IF(L32&lt;=24,(L32-17)*0.425,0))),0)+IF(F32="JPČ",IF(L32=1,68,IF(L32=2,47.6,IF(L32=3,36,IF(L32=4,26,IF(L32=5,24,IF(L32=6,22,IF(L32=7,20,IF(L32=8,18,0))))))))+IF(L32&lt;=8,0,IF(L32&lt;=16,13,IF(L32&lt;=24,9,0)))-IF(L32&lt;=8,0,IF(L32&lt;=16,(L32-9)*0.34,IF(L32&lt;=24,(L32-17)*0.34,0))),0)+IF(F32="JEČ",IF(L32=1,34,IF(L32=2,26.04,IF(L32=3,20.6,IF(L32=4,12,IF(L32=5,11,IF(L32=6,10,IF(L32=7,9,IF(L32=8,8,0))))))))+IF(L32&lt;=8,0,IF(L32&lt;=16,6,0))-IF(L32&lt;=8,0,IF(L32&lt;=16,(L32-9)*0.17,0)),0)+IF(F32="JEOF",IF(L32=1,34,IF(L32=2,26.04,IF(L32=3,20.6,IF(L32=4,12,IF(L32=5,11,IF(L32=6,10,IF(L32=7,9,IF(L32=8,8,0))))))))+IF(L32&lt;=8,0,IF(L32&lt;=16,6,0))-IF(L32&lt;=8,0,IF(L32&lt;=16,(L32-9)*0.17,0)),0)+IF(F32="JnPČ",IF(L32=1,51,IF(L32=2,35.7,IF(L32=3,27,IF(L32=4,19.5,IF(L32=5,18,IF(L32=6,16.5,IF(L32=7,15,IF(L32=8,13.5,0))))))))+IF(L32&lt;=8,0,IF(L32&lt;=16,10,0))-IF(L32&lt;=8,0,IF(L32&lt;=16,(L32-9)*0.255,0)),0)+IF(F32="JnEČ",IF(L32=1,25.5,IF(L32=2,19.53,IF(L32=3,15.48,IF(L32=4,9,IF(L32=5,8.25,IF(L32=6,7.5,IF(L32=7,6.75,IF(L32=8,6,0))))))))+IF(L32&lt;=8,0,IF(L32&lt;=16,5,0))-IF(L32&lt;=8,0,IF(L32&lt;=16,(L32-9)*0.1275,0)),0)+IF(F32="JčPČ",IF(L32=1,21.25,IF(L32=2,14.5,IF(L32=3,11.5,IF(L32=4,7,IF(L32=5,6.5,IF(L32=6,6,IF(L32=7,5.5,IF(L32=8,5,0))))))))+IF(L32&lt;=8,0,IF(L32&lt;=16,4,0))-IF(L32&lt;=8,0,IF(L32&lt;=16,(L32-9)*0.10625,0)),0)+IF(F32="JčEČ",IF(L32=1,17,IF(L32=2,13.02,IF(L32=3,10.32,IF(L32=4,6,IF(L32=5,5.5,IF(L32=6,5,IF(L32=7,4.5,IF(L32=8,4,0))))))))+IF(L32&lt;=8,0,IF(L32&lt;=16,3,0))-IF(L32&lt;=8,0,IF(L32&lt;=16,(L32-9)*0.085,0)),0)+IF(F32="NEAK",IF(L32=1,11.48,IF(L32=2,8.79,IF(L32=3,6.97,IF(L32=4,4.05,IF(L32=5,3.71,IF(L32=6,3.38,IF(L32=7,3.04,IF(L32=8,2.7,0))))))))+IF(L32&lt;=8,0,IF(L32&lt;=16,2,IF(L32&lt;=24,1.3,0)))-IF(L32&lt;=8,0,IF(L32&lt;=16,(L32-9)*0.0574,IF(L32&lt;=24,(L32-17)*0.0574,0))),0))*IF(L32&lt;4,1,IF(OR(F32="PČ",F32="PŽ",F32="PT"),IF(J32&lt;32,J32/32,1),1))* IF(L32&lt;4,1,IF(OR(F32="EČ",F32="EŽ",F32="JOŽ",F32="JPČ",F32="NEAK"),IF(J32&lt;24,J32/24,1),1))*IF(L32&lt;4,1,IF(OR(F32="PČneol",F32="JEČ",F32="JEOF",F32="JnPČ",F32="JnEČ",F32="JčPČ",F32="JčEČ"),IF(J32&lt;16,J32/16,1),1))*IF(L32&lt;4,1,IF(F32="EČneol",IF(J32&lt;8,J32/8,1),1))</f>
        <v>68</v>
      </c>
      <c r="O32" s="9">
        <f t="shared" ref="O32" si="6">IF(F32="OŽ",N32,IF(H32="Ne",IF(J32*0.3&lt;=J32-L32,N32,0),IF(J32*0.1&lt;=J32-L32,N32,0)))</f>
        <v>68</v>
      </c>
      <c r="P32" s="5">
        <f>IF(O32=0,0,IF(F32="OŽ",IF(L32&gt;35,0,IF(J32&gt;35,(36-L32)*1.836,((36-L32)-(36-J32))*1.836)),0)+IF(F32="PČ",IF(L32&gt;31,0,IF(J32&gt;31,(32-L32)*1.347,((32-L32)-(32-J32))*1.347)),0)+ IF(F32="PČneol",IF(L32&gt;15,0,IF(J32&gt;15,(16-L32)*0.255,((16-L32)-(16-J32))*0.255)),0)+IF(F32="PŽ",IF(L32&gt;31,0,IF(J32&gt;31,(32-L32)*0.255,((32-L32)-(32-J32))*0.255)),0)+IF(F32="EČ",IF(L32&gt;23,0,IF(J32&gt;23,(24-L32)*0.612,((24-L32)-(24-J32))*0.612)),0)+IF(F32="EČneol",IF(L32&gt;7,0,IF(J32&gt;7,(8-L32)*0.204,((8-L32)-(8-J32))*0.204)),0)+IF(F32="EŽ",IF(L32&gt;23,0,IF(J32&gt;23,(24-L32)*0.204,((24-L32)-(24-J32))*0.204)),0)+IF(F32="PT",IF(L32&gt;31,0,IF(J32&gt;31,(32-L32)*0.204,((32-L32)-(32-J32))*0.204)),0)+IF(F32="JOŽ",IF(L32&gt;23,0,IF(J32&gt;23,(24-L32)*0.255,((24-L32)-(24-J32))*0.255)),0)+IF(F32="JPČ",IF(L32&gt;23,0,IF(J32&gt;23,(24-L32)*0.204,((24-L32)-(24-J32))*0.204)),0)+IF(F32="JEČ",IF(L32&gt;15,0,IF(J32&gt;15,(16-L32)*0.102,((16-L32)-(16-J32))*0.102)),0)+IF(F32="JEOF",IF(L32&gt;15,0,IF(J32&gt;15,(16-L32)*0.102,((16-L32)-(16-J32))*0.102)),0)+IF(F32="JnPČ",IF(L32&gt;15,0,IF(J32&gt;15,(16-L32)*0.153,((16-L32)-(16-J32))*0.153)),0)+IF(F32="JnEČ",IF(L32&gt;15,0,IF(J32&gt;15,(16-L32)*0.0765,((16-L32)-(16-J32))*0.0765)),0)+IF(F32="JčPČ",IF(L32&gt;15,0,IF(J32&gt;15,(16-L32)*0.06375,((16-L32)-(16-J32))*0.06375)),0)+IF(F32="JčEČ",IF(L32&gt;15,0,IF(J32&gt;15,(16-L32)*0.051,((16-L32)-(16-J32))*0.051)),0)+IF(F32="NEAK",IF(L32&gt;23,0,IF(J32&gt;23,(24-L32)*0.03444,((24-L32)-(24-J32))*0.03444)),0))</f>
        <v>4.6919999999999993</v>
      </c>
      <c r="Q32" s="11">
        <f>IF(ISERROR(P32*100/N32),0,(P32*100/N32))</f>
        <v>6.8999999999999986</v>
      </c>
      <c r="R32" s="10">
        <f>IF(Q32&lt;=30,O32+P32,O32+O32*0.3)*IF(G32=1,0.4,IF(G32=2,0.75,IF(G32="1 (kas 4 m. 1 k. nerengiamos)",0.52,1)))*IF(D32="olimpinė",1,IF(M32="Ne",0.5,1))*IF(D32="olimpinė",1,IF(J32&lt;8,0,1))*E32*IF(D32="olimpinė",1,IF(K32&lt;16,0,1))*IF(I32&lt;=1,1,1/I32)*IF(OR(A$5="Lietuvos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30.530639999999998</v>
      </c>
    </row>
    <row r="33" spans="1:18">
      <c r="A33" s="1">
        <v>2</v>
      </c>
      <c r="B33" s="1" t="s">
        <v>50</v>
      </c>
      <c r="C33" s="12" t="s">
        <v>51</v>
      </c>
      <c r="D33" s="1" t="s">
        <v>30</v>
      </c>
      <c r="E33" s="1">
        <v>2</v>
      </c>
      <c r="F33" s="1" t="s">
        <v>49</v>
      </c>
      <c r="G33" s="1">
        <v>1</v>
      </c>
      <c r="H33" s="1" t="s">
        <v>32</v>
      </c>
      <c r="I33" s="1"/>
      <c r="J33" s="1">
        <v>20</v>
      </c>
      <c r="K33" s="1"/>
      <c r="L33" s="1">
        <v>8</v>
      </c>
      <c r="M33" s="1"/>
      <c r="N33" s="4">
        <f t="shared" ref="N33:N36" si="7">(IF(F33="OŽ",IF(L33=1,550.8,IF(L33=2,426.38,IF(L33=3,342.14,IF(L33=4,181.44,IF(L33=5,168.48,IF(L33=6,155.52,IF(L33=7,148.5,IF(L33=8,144,0))))))))+IF(L33&lt;=8,0,IF(L33&lt;=16,137.7,IF(L33&lt;=24,108,IF(L33&lt;=32,80.1,IF(L33&lt;=36,52.2,0)))))-IF(L33&lt;=8,0,IF(L33&lt;=16,(L33-9)*2.754,IF(L33&lt;=24,(L33-17)* 2.754,IF(L33&lt;=32,(L33-25)* 2.754,IF(L33&lt;=36,(L33-33)*2.754,0))))),0)+IF(F33="PČ",IF(L33=1,449,IF(L33=2,314.6,IF(L33=3,238,IF(L33=4,172,IF(L33=5,159,IF(L33=6,145,IF(L33=7,132,IF(L33=8,119,0))))))))+IF(L33&lt;=8,0,IF(L33&lt;=16,88,IF(L33&lt;=24,55,IF(L33&lt;=32,22,0))))-IF(L33&lt;=8,0,IF(L33&lt;=16,(L33-9)*2.245,IF(L33&lt;=24,(L33-17)*2.245,IF(L33&lt;=32,(L33-25)*2.245,0)))),0)+IF(F33="PČneol",IF(L33=1,85,IF(L33=2,64.61,IF(L33=3,50.76,IF(L33=4,16.25,IF(L33=5,15,IF(L33=6,13.75,IF(L33=7,12.5,IF(L33=8,11.25,0))))))))+IF(L33&lt;=8,0,IF(L33&lt;=16,9,0))-IF(L33&lt;=8,0,IF(L33&lt;=16,(L33-9)*0.425,0)),0)+IF(F33="PŽ",IF(L33=1,85,IF(L33=2,59.5,IF(L33=3,45,IF(L33=4,32.5,IF(L33=5,30,IF(L33=6,27.5,IF(L33=7,25,IF(L33=8,22.5,0))))))))+IF(L33&lt;=8,0,IF(L33&lt;=16,19,IF(L33&lt;=24,13,IF(L33&lt;=32,8,0))))-IF(L33&lt;=8,0,IF(L33&lt;=16,(L33-9)*0.425,IF(L33&lt;=24,(L33-17)*0.425,IF(L33&lt;=32,(L33-25)*0.425,0)))),0)+IF(F33="EČ",IF(L33=1,204,IF(L33=2,156.24,IF(L33=3,123.84,IF(L33=4,72,IF(L33=5,66,IF(L33=6,60,IF(L33=7,54,IF(L33=8,48,0))))))))+IF(L33&lt;=8,0,IF(L33&lt;=16,40,IF(L33&lt;=24,25,0)))-IF(L33&lt;=8,0,IF(L33&lt;=16,(L33-9)*1.02,IF(L33&lt;=24,(L33-17)*1.02,0))),0)+IF(F33="EČneol",IF(L33=1,68,IF(L33=2,51.69,IF(L33=3,40.61,IF(L33=4,13,IF(L33=5,12,IF(L33=6,11,IF(L33=7,10,IF(L33=8,9,0)))))))))+IF(F33="EŽ",IF(L33=1,68,IF(L33=2,47.6,IF(L33=3,36,IF(L33=4,18,IF(L33=5,16.5,IF(L33=6,15,IF(L33=7,13.5,IF(L33=8,12,0))))))))+IF(L33&lt;=8,0,IF(L33&lt;=16,10,IF(L33&lt;=24,6,0)))-IF(L33&lt;=8,0,IF(L33&lt;=16,(L33-9)*0.34,IF(L33&lt;=24,(L33-17)*0.34,0))),0)+IF(F33="PT",IF(L33=1,68,IF(L33=2,52.08,IF(L33=3,41.28,IF(L33=4,24,IF(L33=5,22,IF(L33=6,20,IF(L33=7,18,IF(L33=8,16,0))))))))+IF(L33&lt;=8,0,IF(L33&lt;=16,13,IF(L33&lt;=24,9,IF(L33&lt;=32,4,0))))-IF(L33&lt;=8,0,IF(L33&lt;=16,(L33-9)*0.34,IF(L33&lt;=24,(L33-17)*0.34,IF(L33&lt;=32,(L33-25)*0.34,0)))),0)+IF(F33="JOŽ",IF(L33=1,85,IF(L33=2,59.5,IF(L33=3,45,IF(L33=4,32.5,IF(L33=5,30,IF(L33=6,27.5,IF(L33=7,25,IF(L33=8,22.5,0))))))))+IF(L33&lt;=8,0,IF(L33&lt;=16,19,IF(L33&lt;=24,13,0)))-IF(L33&lt;=8,0,IF(L33&lt;=16,(L33-9)*0.425,IF(L33&lt;=24,(L33-17)*0.425,0))),0)+IF(F33="JPČ",IF(L33=1,68,IF(L33=2,47.6,IF(L33=3,36,IF(L33=4,26,IF(L33=5,24,IF(L33=6,22,IF(L33=7,20,IF(L33=8,18,0))))))))+IF(L33&lt;=8,0,IF(L33&lt;=16,13,IF(L33&lt;=24,9,0)))-IF(L33&lt;=8,0,IF(L33&lt;=16,(L33-9)*0.34,IF(L33&lt;=24,(L33-17)*0.34,0))),0)+IF(F33="JEČ",IF(L33=1,34,IF(L33=2,26.04,IF(L33=3,20.6,IF(L33=4,12,IF(L33=5,11,IF(L33=6,10,IF(L33=7,9,IF(L33=8,8,0))))))))+IF(L33&lt;=8,0,IF(L33&lt;=16,6,0))-IF(L33&lt;=8,0,IF(L33&lt;=16,(L33-9)*0.17,0)),0)+IF(F33="JEOF",IF(L33=1,34,IF(L33=2,26.04,IF(L33=3,20.6,IF(L33=4,12,IF(L33=5,11,IF(L33=6,10,IF(L33=7,9,IF(L33=8,8,0))))))))+IF(L33&lt;=8,0,IF(L33&lt;=16,6,0))-IF(L33&lt;=8,0,IF(L33&lt;=16,(L33-9)*0.17,0)),0)+IF(F33="JnPČ",IF(L33=1,51,IF(L33=2,35.7,IF(L33=3,27,IF(L33=4,19.5,IF(L33=5,18,IF(L33=6,16.5,IF(L33=7,15,IF(L33=8,13.5,0))))))))+IF(L33&lt;=8,0,IF(L33&lt;=16,10,0))-IF(L33&lt;=8,0,IF(L33&lt;=16,(L33-9)*0.255,0)),0)+IF(F33="JnEČ",IF(L33=1,25.5,IF(L33=2,19.53,IF(L33=3,15.48,IF(L33=4,9,IF(L33=5,8.25,IF(L33=6,7.5,IF(L33=7,6.75,IF(L33=8,6,0))))))))+IF(L33&lt;=8,0,IF(L33&lt;=16,5,0))-IF(L33&lt;=8,0,IF(L33&lt;=16,(L33-9)*0.1275,0)),0)+IF(F33="JčPČ",IF(L33=1,21.25,IF(L33=2,14.5,IF(L33=3,11.5,IF(L33=4,7,IF(L33=5,6.5,IF(L33=6,6,IF(L33=7,5.5,IF(L33=8,5,0))))))))+IF(L33&lt;=8,0,IF(L33&lt;=16,4,0))-IF(L33&lt;=8,0,IF(L33&lt;=16,(L33-9)*0.10625,0)),0)+IF(F33="JčEČ",IF(L33=1,17,IF(L33=2,13.02,IF(L33=3,10.32,IF(L33=4,6,IF(L33=5,5.5,IF(L33=6,5,IF(L33=7,4.5,IF(L33=8,4,0))))))))+IF(L33&lt;=8,0,IF(L33&lt;=16,3,0))-IF(L33&lt;=8,0,IF(L33&lt;=16,(L33-9)*0.085,0)),0)+IF(F33="NEAK",IF(L33=1,11.48,IF(L33=2,8.79,IF(L33=3,6.97,IF(L33=4,4.05,IF(L33=5,3.71,IF(L33=6,3.38,IF(L33=7,3.04,IF(L33=8,2.7,0))))))))+IF(L33&lt;=8,0,IF(L33&lt;=16,2,IF(L33&lt;=24,1.3,0)))-IF(L33&lt;=8,0,IF(L33&lt;=16,(L33-9)*0.0574,IF(L33&lt;=24,(L33-17)*0.0574,0))),0))*IF(L33&lt;4,1,IF(OR(F33="PČ",F33="PŽ",F33="PT"),IF(J33&lt;32,J33/32,1),1))* IF(L33&lt;4,1,IF(OR(F33="EČ",F33="EŽ",F33="JOŽ",F33="JPČ",F33="NEAK"),IF(J33&lt;24,J33/24,1),1))*IF(L33&lt;4,1,IF(OR(F33="PČneol",F33="JEČ",F33="JEOF",F33="JnPČ",F33="JnEČ",F33="JčPČ",F33="JčEČ"),IF(J33&lt;16,J33/16,1),1))*IF(L33&lt;4,1,IF(F33="EČneol",IF(J33&lt;8,J33/8,1),1))</f>
        <v>15</v>
      </c>
      <c r="O33" s="9">
        <f t="shared" ref="O33:O36" si="8">IF(F33="OŽ",N33,IF(H33="Ne",IF(J33*0.3&lt;=J33-L33,N33,0),IF(J33*0.1&lt;=J33-L33,N33,0)))</f>
        <v>15</v>
      </c>
      <c r="P33" s="5">
        <f t="shared" ref="P33:P36" si="9">IF(O33=0,0,IF(F33="OŽ",IF(L33&gt;35,0,IF(J33&gt;35,(36-L33)*1.836,((36-L33)-(36-J33))*1.836)),0)+IF(F33="PČ",IF(L33&gt;31,0,IF(J33&gt;31,(32-L33)*1.347,((32-L33)-(32-J33))*1.347)),0)+ IF(F33="PČneol",IF(L33&gt;15,0,IF(J33&gt;15,(16-L33)*0.255,((16-L33)-(16-J33))*0.255)),0)+IF(F33="PŽ",IF(L33&gt;31,0,IF(J33&gt;31,(32-L33)*0.255,((32-L33)-(32-J33))*0.255)),0)+IF(F33="EČ",IF(L33&gt;23,0,IF(J33&gt;23,(24-L33)*0.612,((24-L33)-(24-J33))*0.612)),0)+IF(F33="EČneol",IF(L33&gt;7,0,IF(J33&gt;7,(8-L33)*0.204,((8-L33)-(8-J33))*0.204)),0)+IF(F33="EŽ",IF(L33&gt;23,0,IF(J33&gt;23,(24-L33)*0.204,((24-L33)-(24-J33))*0.204)),0)+IF(F33="PT",IF(L33&gt;31,0,IF(J33&gt;31,(32-L33)*0.204,((32-L33)-(32-J33))*0.204)),0)+IF(F33="JOŽ",IF(L33&gt;23,0,IF(J33&gt;23,(24-L33)*0.255,((24-L33)-(24-J33))*0.255)),0)+IF(F33="JPČ",IF(L33&gt;23,0,IF(J33&gt;23,(24-L33)*0.204,((24-L33)-(24-J33))*0.204)),0)+IF(F33="JEČ",IF(L33&gt;15,0,IF(J33&gt;15,(16-L33)*0.102,((16-L33)-(16-J33))*0.102)),0)+IF(F33="JEOF",IF(L33&gt;15,0,IF(J33&gt;15,(16-L33)*0.102,((16-L33)-(16-J33))*0.102)),0)+IF(F33="JnPČ",IF(L33&gt;15,0,IF(J33&gt;15,(16-L33)*0.153,((16-L33)-(16-J33))*0.153)),0)+IF(F33="JnEČ",IF(L33&gt;15,0,IF(J33&gt;15,(16-L33)*0.0765,((16-L33)-(16-J33))*0.0765)),0)+IF(F33="JčPČ",IF(L33&gt;15,0,IF(J33&gt;15,(16-L33)*0.06375,((16-L33)-(16-J33))*0.06375)),0)+IF(F33="JčEČ",IF(L33&gt;15,0,IF(J33&gt;15,(16-L33)*0.051,((16-L33)-(16-J33))*0.051)),0)+IF(F33="NEAK",IF(L33&gt;23,0,IF(J33&gt;23,(24-L33)*0.03444,((24-L33)-(24-J33))*0.03444)),0))</f>
        <v>2.448</v>
      </c>
      <c r="Q33" s="11">
        <f t="shared" ref="Q33:Q36" si="10">IF(ISERROR(P33*100/N33),0,(P33*100/N33))</f>
        <v>16.32</v>
      </c>
      <c r="R33" s="10">
        <f t="shared" ref="R33:R36" si="11">IF(Q33&lt;=30,O33+P33,O33+O33*0.3)*IF(G33=1,0.4,IF(G33=2,0.75,IF(G33="1 (kas 4 m. 1 k. nerengiamos)",0.52,1)))*IF(D33="olimpinė",1,IF(M33="Ne",0.5,1))*IF(D33="olimpinė",1,IF(J33&lt;8,0,1))*E33*IF(D33="olimpinė",1,IF(K33&lt;16,0,1))*IF(I33&lt;=1,1,1/I33)*IF(OR(A$5="Lietuvos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14.656320000000001</v>
      </c>
    </row>
    <row r="34" spans="1:18">
      <c r="A34" s="1">
        <v>3</v>
      </c>
      <c r="B34" s="1" t="s">
        <v>52</v>
      </c>
      <c r="C34" s="12" t="s">
        <v>38</v>
      </c>
      <c r="D34" s="1" t="s">
        <v>30</v>
      </c>
      <c r="E34" s="1">
        <v>1</v>
      </c>
      <c r="F34" s="1" t="s">
        <v>49</v>
      </c>
      <c r="G34" s="1">
        <v>1</v>
      </c>
      <c r="H34" s="1" t="s">
        <v>32</v>
      </c>
      <c r="I34" s="1"/>
      <c r="J34" s="1">
        <v>43</v>
      </c>
      <c r="K34" s="1"/>
      <c r="L34" s="1">
        <v>24</v>
      </c>
      <c r="M34" s="1"/>
      <c r="N34" s="4">
        <f t="shared" si="7"/>
        <v>6.6199999999999992</v>
      </c>
      <c r="O34" s="9">
        <f t="shared" si="8"/>
        <v>6.6199999999999992</v>
      </c>
      <c r="P34" s="5">
        <f t="shared" si="9"/>
        <v>0</v>
      </c>
      <c r="Q34" s="11">
        <f t="shared" si="10"/>
        <v>0</v>
      </c>
      <c r="R34" s="10">
        <f t="shared" si="11"/>
        <v>2.7803999999999998</v>
      </c>
    </row>
    <row r="35" spans="1:18">
      <c r="A35" s="1">
        <v>4</v>
      </c>
      <c r="B35" s="1" t="s">
        <v>53</v>
      </c>
      <c r="C35" s="12" t="s">
        <v>29</v>
      </c>
      <c r="D35" s="1" t="s">
        <v>30</v>
      </c>
      <c r="E35" s="1">
        <v>1</v>
      </c>
      <c r="F35" s="1" t="s">
        <v>54</v>
      </c>
      <c r="G35" s="1">
        <v>1</v>
      </c>
      <c r="H35" s="1" t="s">
        <v>32</v>
      </c>
      <c r="I35" s="1"/>
      <c r="J35" s="1">
        <v>32</v>
      </c>
      <c r="K35" s="1"/>
      <c r="L35" s="1">
        <v>1</v>
      </c>
      <c r="M35" s="1"/>
      <c r="N35" s="4">
        <f t="shared" si="7"/>
        <v>51</v>
      </c>
      <c r="O35" s="9">
        <f t="shared" si="8"/>
        <v>51</v>
      </c>
      <c r="P35" s="5">
        <f t="shared" si="9"/>
        <v>2.2949999999999999</v>
      </c>
      <c r="Q35" s="11">
        <f t="shared" si="10"/>
        <v>4.5</v>
      </c>
      <c r="R35" s="10">
        <f t="shared" si="11"/>
        <v>22.383900000000004</v>
      </c>
    </row>
    <row r="36" spans="1:18">
      <c r="A36" s="1">
        <v>5</v>
      </c>
      <c r="B36" s="1" t="s">
        <v>55</v>
      </c>
      <c r="C36" s="12" t="s">
        <v>34</v>
      </c>
      <c r="D36" s="1" t="s">
        <v>30</v>
      </c>
      <c r="E36" s="1">
        <v>2</v>
      </c>
      <c r="F36" s="1" t="s">
        <v>49</v>
      </c>
      <c r="G36" s="1">
        <v>1</v>
      </c>
      <c r="H36" s="1" t="s">
        <v>32</v>
      </c>
      <c r="I36" s="1"/>
      <c r="J36" s="1">
        <v>32</v>
      </c>
      <c r="K36" s="1"/>
      <c r="L36" s="1">
        <v>10</v>
      </c>
      <c r="M36" s="1"/>
      <c r="N36" s="4">
        <f t="shared" si="7"/>
        <v>12.66</v>
      </c>
      <c r="O36" s="9">
        <f t="shared" si="8"/>
        <v>12.66</v>
      </c>
      <c r="P36" s="5">
        <f t="shared" si="9"/>
        <v>2.8559999999999999</v>
      </c>
      <c r="Q36" s="11">
        <f t="shared" si="10"/>
        <v>22.559241706161135</v>
      </c>
      <c r="R36" s="10">
        <f t="shared" si="11"/>
        <v>13.033440000000001</v>
      </c>
    </row>
    <row r="37" spans="1:18" ht="15.75" customHeight="1">
      <c r="A37" s="73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10">
        <f>SUM(R32:R36)</f>
        <v>83.384699999999995</v>
      </c>
    </row>
    <row r="38" spans="1:18" ht="15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5.75" customHeight="1">
      <c r="A39" s="24" t="s">
        <v>56</v>
      </c>
      <c r="B39" s="2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</row>
    <row r="40" spans="1:18" ht="15.75" customHeight="1">
      <c r="A40" s="50" t="s">
        <v>45</v>
      </c>
      <c r="B40" s="50"/>
      <c r="C40" s="50"/>
      <c r="D40" s="50"/>
      <c r="E40" s="50"/>
      <c r="F40" s="50"/>
      <c r="G40" s="50"/>
      <c r="H40" s="50"/>
      <c r="I40" s="50"/>
      <c r="J40" s="15"/>
      <c r="K40" s="15"/>
      <c r="L40" s="15"/>
      <c r="M40" s="15"/>
      <c r="N40" s="15"/>
      <c r="O40" s="15"/>
      <c r="P40" s="15"/>
      <c r="Q40" s="15"/>
      <c r="R40" s="16"/>
    </row>
    <row r="41" spans="1:18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15"/>
      <c r="K41" s="15"/>
      <c r="L41" s="15"/>
      <c r="M41" s="15"/>
      <c r="N41" s="15"/>
      <c r="O41" s="15"/>
      <c r="P41" s="15"/>
      <c r="Q41" s="15"/>
      <c r="R41" s="16"/>
    </row>
    <row r="42" spans="1:18" ht="5.4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1:18" ht="13.95" customHeight="1">
      <c r="A43" s="63" t="s">
        <v>57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8"/>
    </row>
    <row r="44" spans="1:18" ht="13.95" customHeight="1">
      <c r="A44" s="65" t="s">
        <v>27</v>
      </c>
      <c r="B44" s="66"/>
      <c r="C44" s="6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8"/>
    </row>
    <row r="45" spans="1:18">
      <c r="A45" s="63" t="s">
        <v>47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8"/>
    </row>
    <row r="46" spans="1:18">
      <c r="A46" s="1">
        <v>1</v>
      </c>
      <c r="B46" s="1" t="s">
        <v>58</v>
      </c>
      <c r="C46" s="12" t="s">
        <v>38</v>
      </c>
      <c r="D46" s="1" t="s">
        <v>30</v>
      </c>
      <c r="E46" s="1">
        <v>1</v>
      </c>
      <c r="F46" s="1" t="s">
        <v>59</v>
      </c>
      <c r="G46" s="1">
        <v>1</v>
      </c>
      <c r="H46" s="1" t="s">
        <v>32</v>
      </c>
      <c r="I46" s="1"/>
      <c r="J46" s="1">
        <v>40</v>
      </c>
      <c r="K46" s="1"/>
      <c r="L46" s="1">
        <v>10</v>
      </c>
      <c r="M46" s="1"/>
      <c r="N46" s="4">
        <f t="shared" ref="N46" si="12">(IF(F46="OŽ",IF(L46=1,550.8,IF(L46=2,426.38,IF(L46=3,342.14,IF(L46=4,181.44,IF(L46=5,168.48,IF(L46=6,155.52,IF(L46=7,148.5,IF(L46=8,144,0))))))))+IF(L46&lt;=8,0,IF(L46&lt;=16,137.7,IF(L46&lt;=24,108,IF(L46&lt;=32,80.1,IF(L46&lt;=36,52.2,0)))))-IF(L46&lt;=8,0,IF(L46&lt;=16,(L46-9)*2.754,IF(L46&lt;=24,(L46-17)* 2.754,IF(L46&lt;=32,(L46-25)* 2.754,IF(L46&lt;=36,(L46-33)*2.754,0))))),0)+IF(F46="PČ",IF(L46=1,449,IF(L46=2,314.6,IF(L46=3,238,IF(L46=4,172,IF(L46=5,159,IF(L46=6,145,IF(L46=7,132,IF(L46=8,119,0))))))))+IF(L46&lt;=8,0,IF(L46&lt;=16,88,IF(L46&lt;=24,55,IF(L46&lt;=32,22,0))))-IF(L46&lt;=8,0,IF(L46&lt;=16,(L46-9)*2.245,IF(L46&lt;=24,(L46-17)*2.245,IF(L46&lt;=32,(L46-25)*2.245,0)))),0)+IF(F46="PČneol",IF(L46=1,85,IF(L46=2,64.61,IF(L46=3,50.76,IF(L46=4,16.25,IF(L46=5,15,IF(L46=6,13.75,IF(L46=7,12.5,IF(L46=8,11.25,0))))))))+IF(L46&lt;=8,0,IF(L46&lt;=16,9,0))-IF(L46&lt;=8,0,IF(L46&lt;=16,(L46-9)*0.425,0)),0)+IF(F46="PŽ",IF(L46=1,85,IF(L46=2,59.5,IF(L46=3,45,IF(L46=4,32.5,IF(L46=5,30,IF(L46=6,27.5,IF(L46=7,25,IF(L46=8,22.5,0))))))))+IF(L46&lt;=8,0,IF(L46&lt;=16,19,IF(L46&lt;=24,13,IF(L46&lt;=32,8,0))))-IF(L46&lt;=8,0,IF(L46&lt;=16,(L46-9)*0.425,IF(L46&lt;=24,(L46-17)*0.425,IF(L46&lt;=32,(L46-25)*0.425,0)))),0)+IF(F46="EČ",IF(L46=1,204,IF(L46=2,156.24,IF(L46=3,123.84,IF(L46=4,72,IF(L46=5,66,IF(L46=6,60,IF(L46=7,54,IF(L46=8,48,0))))))))+IF(L46&lt;=8,0,IF(L46&lt;=16,40,IF(L46&lt;=24,25,0)))-IF(L46&lt;=8,0,IF(L46&lt;=16,(L46-9)*1.02,IF(L46&lt;=24,(L46-17)*1.02,0))),0)+IF(F46="EČneol",IF(L46=1,68,IF(L46=2,51.69,IF(L46=3,40.61,IF(L46=4,13,IF(L46=5,12,IF(L46=6,11,IF(L46=7,10,IF(L46=8,9,0)))))))))+IF(F46="EŽ",IF(L46=1,68,IF(L46=2,47.6,IF(L46=3,36,IF(L46=4,18,IF(L46=5,16.5,IF(L46=6,15,IF(L46=7,13.5,IF(L46=8,12,0))))))))+IF(L46&lt;=8,0,IF(L46&lt;=16,10,IF(L46&lt;=24,6,0)))-IF(L46&lt;=8,0,IF(L46&lt;=16,(L46-9)*0.34,IF(L46&lt;=24,(L46-17)*0.34,0))),0)+IF(F46="PT",IF(L46=1,68,IF(L46=2,52.08,IF(L46=3,41.28,IF(L46=4,24,IF(L46=5,22,IF(L46=6,20,IF(L46=7,18,IF(L46=8,16,0))))))))+IF(L46&lt;=8,0,IF(L46&lt;=16,13,IF(L46&lt;=24,9,IF(L46&lt;=32,4,0))))-IF(L46&lt;=8,0,IF(L46&lt;=16,(L46-9)*0.34,IF(L46&lt;=24,(L46-17)*0.34,IF(L46&lt;=32,(L46-25)*0.34,0)))),0)+IF(F46="JOŽ",IF(L46=1,85,IF(L46=2,59.5,IF(L46=3,45,IF(L46=4,32.5,IF(L46=5,30,IF(L46=6,27.5,IF(L46=7,25,IF(L46=8,22.5,0))))))))+IF(L46&lt;=8,0,IF(L46&lt;=16,19,IF(L46&lt;=24,13,0)))-IF(L46&lt;=8,0,IF(L46&lt;=16,(L46-9)*0.425,IF(L46&lt;=24,(L46-17)*0.425,0))),0)+IF(F46="JPČ",IF(L46=1,68,IF(L46=2,47.6,IF(L46=3,36,IF(L46=4,26,IF(L46=5,24,IF(L46=6,22,IF(L46=7,20,IF(L46=8,18,0))))))))+IF(L46&lt;=8,0,IF(L46&lt;=16,13,IF(L46&lt;=24,9,0)))-IF(L46&lt;=8,0,IF(L46&lt;=16,(L46-9)*0.34,IF(L46&lt;=24,(L46-17)*0.34,0))),0)+IF(F46="JEČ",IF(L46=1,34,IF(L46=2,26.04,IF(L46=3,20.6,IF(L46=4,12,IF(L46=5,11,IF(L46=6,10,IF(L46=7,9,IF(L46=8,8,0))))))))+IF(L46&lt;=8,0,IF(L46&lt;=16,6,0))-IF(L46&lt;=8,0,IF(L46&lt;=16,(L46-9)*0.17,0)),0)+IF(F46="JEOF",IF(L46=1,34,IF(L46=2,26.04,IF(L46=3,20.6,IF(L46=4,12,IF(L46=5,11,IF(L46=6,10,IF(L46=7,9,IF(L46=8,8,0))))))))+IF(L46&lt;=8,0,IF(L46&lt;=16,6,0))-IF(L46&lt;=8,0,IF(L46&lt;=16,(L46-9)*0.17,0)),0)+IF(F46="JnPČ",IF(L46=1,51,IF(L46=2,35.7,IF(L46=3,27,IF(L46=4,19.5,IF(L46=5,18,IF(L46=6,16.5,IF(L46=7,15,IF(L46=8,13.5,0))))))))+IF(L46&lt;=8,0,IF(L46&lt;=16,10,0))-IF(L46&lt;=8,0,IF(L46&lt;=16,(L46-9)*0.255,0)),0)+IF(F46="JnEČ",IF(L46=1,25.5,IF(L46=2,19.53,IF(L46=3,15.48,IF(L46=4,9,IF(L46=5,8.25,IF(L46=6,7.5,IF(L46=7,6.75,IF(L46=8,6,0))))))))+IF(L46&lt;=8,0,IF(L46&lt;=16,5,0))-IF(L46&lt;=8,0,IF(L46&lt;=16,(L46-9)*0.1275,0)),0)+IF(F46="JčPČ",IF(L46=1,21.25,IF(L46=2,14.5,IF(L46=3,11.5,IF(L46=4,7,IF(L46=5,6.5,IF(L46=6,6,IF(L46=7,5.5,IF(L46=8,5,0))))))))+IF(L46&lt;=8,0,IF(L46&lt;=16,4,0))-IF(L46&lt;=8,0,IF(L46&lt;=16,(L46-9)*0.10625,0)),0)+IF(F46="JčEČ",IF(L46=1,17,IF(L46=2,13.02,IF(L46=3,10.32,IF(L46=4,6,IF(L46=5,5.5,IF(L46=6,5,IF(L46=7,4.5,IF(L46=8,4,0))))))))+IF(L46&lt;=8,0,IF(L46&lt;=16,3,0))-IF(L46&lt;=8,0,IF(L46&lt;=16,(L46-9)*0.085,0)),0)+IF(F46="NEAK",IF(L46=1,11.48,IF(L46=2,8.79,IF(L46=3,6.97,IF(L46=4,4.05,IF(L46=5,3.71,IF(L46=6,3.38,IF(L46=7,3.04,IF(L46=8,2.7,0))))))))+IF(L46&lt;=8,0,IF(L46&lt;=16,2,IF(L46&lt;=24,1.3,0)))-IF(L46&lt;=8,0,IF(L46&lt;=16,(L46-9)*0.0574,IF(L46&lt;=24,(L46-17)*0.0574,0))),0))*IF(L46&lt;4,1,IF(OR(F46="PČ",F46="PŽ",F46="PT"),IF(J46&lt;32,J46/32,1),1))* IF(L46&lt;4,1,IF(OR(F46="EČ",F46="EŽ",F46="JOŽ",F46="JPČ",F46="NEAK"),IF(J46&lt;24,J46/24,1),1))*IF(L46&lt;4,1,IF(OR(F46="PČneol",F46="JEČ",F46="JEOF",F46="JnPČ",F46="JnEČ",F46="JčPČ",F46="JčEČ"),IF(J46&lt;16,J46/16,1),1))*IF(L46&lt;4,1,IF(F46="EČneol",IF(J46&lt;8,J46/8,1),1))</f>
        <v>12.66</v>
      </c>
      <c r="O46" s="9">
        <f t="shared" ref="O46" si="13">IF(F46="OŽ",N46,IF(H46="Ne",IF(J46*0.3&lt;=J46-L46,N46,0),IF(J46*0.1&lt;=J46-L46,N46,0)))</f>
        <v>12.66</v>
      </c>
      <c r="P46" s="5">
        <f t="shared" ref="P46" si="14">IF(O46=0,0,IF(F46="OŽ",IF(L46&gt;35,0,IF(J46&gt;35,(36-L46)*1.836,((36-L46)-(36-J46))*1.836)),0)+IF(F46="PČ",IF(L46&gt;31,0,IF(J46&gt;31,(32-L46)*1.347,((32-L46)-(32-J46))*1.347)),0)+ IF(F46="PČneol",IF(L46&gt;15,0,IF(J46&gt;15,(16-L46)*0.255,((16-L46)-(16-J46))*0.255)),0)+IF(F46="PŽ",IF(L46&gt;31,0,IF(J46&gt;31,(32-L46)*0.255,((32-L46)-(32-J46))*0.255)),0)+IF(F46="EČ",IF(L46&gt;23,0,IF(J46&gt;23,(24-L46)*0.612,((24-L46)-(24-J46))*0.612)),0)+IF(F46="EČneol",IF(L46&gt;7,0,IF(J46&gt;7,(8-L46)*0.204,((8-L46)-(8-J46))*0.204)),0)+IF(F46="EŽ",IF(L46&gt;23,0,IF(J46&gt;23,(24-L46)*0.204,((24-L46)-(24-J46))*0.204)),0)+IF(F46="PT",IF(L46&gt;31,0,IF(J46&gt;31,(32-L46)*0.204,((32-L46)-(32-J46))*0.204)),0)+IF(F46="JOŽ",IF(L46&gt;23,0,IF(J46&gt;23,(24-L46)*0.255,((24-L46)-(24-J46))*0.255)),0)+IF(F46="JPČ",IF(L46&gt;23,0,IF(J46&gt;23,(24-L46)*0.204,((24-L46)-(24-J46))*0.204)),0)+IF(F46="JEČ",IF(L46&gt;15,0,IF(J46&gt;15,(16-L46)*0.102,((16-L46)-(16-J46))*0.102)),0)+IF(F46="JEOF",IF(L46&gt;15,0,IF(J46&gt;15,(16-L46)*0.102,((16-L46)-(16-J46))*0.102)),0)+IF(F46="JnPČ",IF(L46&gt;15,0,IF(J46&gt;15,(16-L46)*0.153,((16-L46)-(16-J46))*0.153)),0)+IF(F46="JnEČ",IF(L46&gt;15,0,IF(J46&gt;15,(16-L46)*0.0765,((16-L46)-(16-J46))*0.0765)),0)+IF(F46="JčPČ",IF(L46&gt;15,0,IF(J46&gt;15,(16-L46)*0.06375,((16-L46)-(16-J46))*0.06375)),0)+IF(F46="JčEČ",IF(L46&gt;15,0,IF(J46&gt;15,(16-L46)*0.051,((16-L46)-(16-J46))*0.051)),0)+IF(F46="NEAK",IF(L46&gt;23,0,IF(J46&gt;23,(24-L46)*0.03444,((24-L46)-(24-J46))*0.03444)),0))</f>
        <v>4.4879999999999995</v>
      </c>
      <c r="Q46" s="11">
        <f t="shared" ref="Q46" si="15">IF(ISERROR(P46*100/N46),0,(P46*100/N46))</f>
        <v>35.45023696682464</v>
      </c>
      <c r="R46" s="10">
        <f t="shared" ref="R46" si="16">IF(Q46&lt;=30,O46+P46,O46+O46*0.3)*IF(G46=1,0.4,IF(G46=2,0.75,IF(G46="1 (kas 4 m. 1 k. nerengiamos)",0.52,1)))*IF(D46="olimpinė",1,IF(M46="Ne",0.5,1))*IF(D46="olimpinė",1,IF(J46&lt;8,0,1))*E46*IF(D46="olimpinė",1,IF(K46&lt;16,0,1))*IF(I46&lt;=1,1,1/I46)*IF(OR(A$5="Lietuvos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6.9123599999999996</v>
      </c>
    </row>
    <row r="47" spans="1:18">
      <c r="A47" s="1">
        <v>2</v>
      </c>
      <c r="B47" s="1" t="s">
        <v>60</v>
      </c>
      <c r="C47" s="12" t="s">
        <v>29</v>
      </c>
      <c r="D47" s="1" t="s">
        <v>30</v>
      </c>
      <c r="E47" s="1">
        <v>1</v>
      </c>
      <c r="F47" s="1" t="s">
        <v>59</v>
      </c>
      <c r="G47" s="1">
        <v>1</v>
      </c>
      <c r="H47" s="1" t="s">
        <v>32</v>
      </c>
      <c r="I47" s="1"/>
      <c r="J47" s="1">
        <v>44</v>
      </c>
      <c r="K47" s="1"/>
      <c r="L47" s="1">
        <v>6</v>
      </c>
      <c r="M47" s="1"/>
      <c r="N47" s="4">
        <f t="shared" ref="N47:N48" si="17">(IF(F47="OŽ",IF(L47=1,550.8,IF(L47=2,426.38,IF(L47=3,342.14,IF(L47=4,181.44,IF(L47=5,168.48,IF(L47=6,155.52,IF(L47=7,148.5,IF(L47=8,144,0))))))))+IF(L47&lt;=8,0,IF(L47&lt;=16,137.7,IF(L47&lt;=24,108,IF(L47&lt;=32,80.1,IF(L47&lt;=36,52.2,0)))))-IF(L47&lt;=8,0,IF(L47&lt;=16,(L47-9)*2.754,IF(L47&lt;=24,(L47-17)* 2.754,IF(L47&lt;=32,(L47-25)* 2.754,IF(L47&lt;=36,(L47-33)*2.754,0))))),0)+IF(F47="PČ",IF(L47=1,449,IF(L47=2,314.6,IF(L47=3,238,IF(L47=4,172,IF(L47=5,159,IF(L47=6,145,IF(L47=7,132,IF(L47=8,119,0))))))))+IF(L47&lt;=8,0,IF(L47&lt;=16,88,IF(L47&lt;=24,55,IF(L47&lt;=32,22,0))))-IF(L47&lt;=8,0,IF(L47&lt;=16,(L47-9)*2.245,IF(L47&lt;=24,(L47-17)*2.245,IF(L47&lt;=32,(L47-25)*2.245,0)))),0)+IF(F47="PČneol",IF(L47=1,85,IF(L47=2,64.61,IF(L47=3,50.76,IF(L47=4,16.25,IF(L47=5,15,IF(L47=6,13.75,IF(L47=7,12.5,IF(L47=8,11.25,0))))))))+IF(L47&lt;=8,0,IF(L47&lt;=16,9,0))-IF(L47&lt;=8,0,IF(L47&lt;=16,(L47-9)*0.425,0)),0)+IF(F47="PŽ",IF(L47=1,85,IF(L47=2,59.5,IF(L47=3,45,IF(L47=4,32.5,IF(L47=5,30,IF(L47=6,27.5,IF(L47=7,25,IF(L47=8,22.5,0))))))))+IF(L47&lt;=8,0,IF(L47&lt;=16,19,IF(L47&lt;=24,13,IF(L47&lt;=32,8,0))))-IF(L47&lt;=8,0,IF(L47&lt;=16,(L47-9)*0.425,IF(L47&lt;=24,(L47-17)*0.425,IF(L47&lt;=32,(L47-25)*0.425,0)))),0)+IF(F47="EČ",IF(L47=1,204,IF(L47=2,156.24,IF(L47=3,123.84,IF(L47=4,72,IF(L47=5,66,IF(L47=6,60,IF(L47=7,54,IF(L47=8,48,0))))))))+IF(L47&lt;=8,0,IF(L47&lt;=16,40,IF(L47&lt;=24,25,0)))-IF(L47&lt;=8,0,IF(L47&lt;=16,(L47-9)*1.02,IF(L47&lt;=24,(L47-17)*1.02,0))),0)+IF(F47="EČneol",IF(L47=1,68,IF(L47=2,51.69,IF(L47=3,40.61,IF(L47=4,13,IF(L47=5,12,IF(L47=6,11,IF(L47=7,10,IF(L47=8,9,0)))))))))+IF(F47="EŽ",IF(L47=1,68,IF(L47=2,47.6,IF(L47=3,36,IF(L47=4,18,IF(L47=5,16.5,IF(L47=6,15,IF(L47=7,13.5,IF(L47=8,12,0))))))))+IF(L47&lt;=8,0,IF(L47&lt;=16,10,IF(L47&lt;=24,6,0)))-IF(L47&lt;=8,0,IF(L47&lt;=16,(L47-9)*0.34,IF(L47&lt;=24,(L47-17)*0.34,0))),0)+IF(F47="PT",IF(L47=1,68,IF(L47=2,52.08,IF(L47=3,41.28,IF(L47=4,24,IF(L47=5,22,IF(L47=6,20,IF(L47=7,18,IF(L47=8,16,0))))))))+IF(L47&lt;=8,0,IF(L47&lt;=16,13,IF(L47&lt;=24,9,IF(L47&lt;=32,4,0))))-IF(L47&lt;=8,0,IF(L47&lt;=16,(L47-9)*0.34,IF(L47&lt;=24,(L47-17)*0.34,IF(L47&lt;=32,(L47-25)*0.34,0)))),0)+IF(F47="JOŽ",IF(L47=1,85,IF(L47=2,59.5,IF(L47=3,45,IF(L47=4,32.5,IF(L47=5,30,IF(L47=6,27.5,IF(L47=7,25,IF(L47=8,22.5,0))))))))+IF(L47&lt;=8,0,IF(L47&lt;=16,19,IF(L47&lt;=24,13,0)))-IF(L47&lt;=8,0,IF(L47&lt;=16,(L47-9)*0.425,IF(L47&lt;=24,(L47-17)*0.425,0))),0)+IF(F47="JPČ",IF(L47=1,68,IF(L47=2,47.6,IF(L47=3,36,IF(L47=4,26,IF(L47=5,24,IF(L47=6,22,IF(L47=7,20,IF(L47=8,18,0))))))))+IF(L47&lt;=8,0,IF(L47&lt;=16,13,IF(L47&lt;=24,9,0)))-IF(L47&lt;=8,0,IF(L47&lt;=16,(L47-9)*0.34,IF(L47&lt;=24,(L47-17)*0.34,0))),0)+IF(F47="JEČ",IF(L47=1,34,IF(L47=2,26.04,IF(L47=3,20.6,IF(L47=4,12,IF(L47=5,11,IF(L47=6,10,IF(L47=7,9,IF(L47=8,8,0))))))))+IF(L47&lt;=8,0,IF(L47&lt;=16,6,0))-IF(L47&lt;=8,0,IF(L47&lt;=16,(L47-9)*0.17,0)),0)+IF(F47="JEOF",IF(L47=1,34,IF(L47=2,26.04,IF(L47=3,20.6,IF(L47=4,12,IF(L47=5,11,IF(L47=6,10,IF(L47=7,9,IF(L47=8,8,0))))))))+IF(L47&lt;=8,0,IF(L47&lt;=16,6,0))-IF(L47&lt;=8,0,IF(L47&lt;=16,(L47-9)*0.17,0)),0)+IF(F47="JnPČ",IF(L47=1,51,IF(L47=2,35.7,IF(L47=3,27,IF(L47=4,19.5,IF(L47=5,18,IF(L47=6,16.5,IF(L47=7,15,IF(L47=8,13.5,0))))))))+IF(L47&lt;=8,0,IF(L47&lt;=16,10,0))-IF(L47&lt;=8,0,IF(L47&lt;=16,(L47-9)*0.255,0)),0)+IF(F47="JnEČ",IF(L47=1,25.5,IF(L47=2,19.53,IF(L47=3,15.48,IF(L47=4,9,IF(L47=5,8.25,IF(L47=6,7.5,IF(L47=7,6.75,IF(L47=8,6,0))))))))+IF(L47&lt;=8,0,IF(L47&lt;=16,5,0))-IF(L47&lt;=8,0,IF(L47&lt;=16,(L47-9)*0.1275,0)),0)+IF(F47="JčPČ",IF(L47=1,21.25,IF(L47=2,14.5,IF(L47=3,11.5,IF(L47=4,7,IF(L47=5,6.5,IF(L47=6,6,IF(L47=7,5.5,IF(L47=8,5,0))))))))+IF(L47&lt;=8,0,IF(L47&lt;=16,4,0))-IF(L47&lt;=8,0,IF(L47&lt;=16,(L47-9)*0.10625,0)),0)+IF(F47="JčEČ",IF(L47=1,17,IF(L47=2,13.02,IF(L47=3,10.32,IF(L47=4,6,IF(L47=5,5.5,IF(L47=6,5,IF(L47=7,4.5,IF(L47=8,4,0))))))))+IF(L47&lt;=8,0,IF(L47&lt;=16,3,0))-IF(L47&lt;=8,0,IF(L47&lt;=16,(L47-9)*0.085,0)),0)+IF(F47="NEAK",IF(L47=1,11.48,IF(L47=2,8.79,IF(L47=3,6.97,IF(L47=4,4.05,IF(L47=5,3.71,IF(L47=6,3.38,IF(L47=7,3.04,IF(L47=8,2.7,0))))))))+IF(L47&lt;=8,0,IF(L47&lt;=16,2,IF(L47&lt;=24,1.3,0)))-IF(L47&lt;=8,0,IF(L47&lt;=16,(L47-9)*0.0574,IF(L47&lt;=24,(L47-17)*0.0574,0))),0))*IF(L47&lt;4,1,IF(OR(F47="PČ",F47="PŽ",F47="PT"),IF(J47&lt;32,J47/32,1),1))* IF(L47&lt;4,1,IF(OR(F47="EČ",F47="EŽ",F47="JOŽ",F47="JPČ",F47="NEAK"),IF(J47&lt;24,J47/24,1),1))*IF(L47&lt;4,1,IF(OR(F47="PČneol",F47="JEČ",F47="JEOF",F47="JnPČ",F47="JnEČ",F47="JčPČ",F47="JčEČ"),IF(J47&lt;16,J47/16,1),1))*IF(L47&lt;4,1,IF(F47="EČneol",IF(J47&lt;8,J47/8,1),1))</f>
        <v>20</v>
      </c>
      <c r="O47" s="9">
        <f t="shared" ref="O47:O48" si="18">IF(F47="OŽ",N47,IF(H47="Ne",IF(J47*0.3&lt;=J47-L47,N47,0),IF(J47*0.1&lt;=J47-L47,N47,0)))</f>
        <v>20</v>
      </c>
      <c r="P47" s="5">
        <f t="shared" ref="P47:P48" si="19">IF(O47=0,0,IF(F47="OŽ",IF(L47&gt;35,0,IF(J47&gt;35,(36-L47)*1.836,((36-L47)-(36-J47))*1.836)),0)+IF(F47="PČ",IF(L47&gt;31,0,IF(J47&gt;31,(32-L47)*1.347,((32-L47)-(32-J47))*1.347)),0)+ IF(F47="PČneol",IF(L47&gt;15,0,IF(J47&gt;15,(16-L47)*0.255,((16-L47)-(16-J47))*0.255)),0)+IF(F47="PŽ",IF(L47&gt;31,0,IF(J47&gt;31,(32-L47)*0.255,((32-L47)-(32-J47))*0.255)),0)+IF(F47="EČ",IF(L47&gt;23,0,IF(J47&gt;23,(24-L47)*0.612,((24-L47)-(24-J47))*0.612)),0)+IF(F47="EČneol",IF(L47&gt;7,0,IF(J47&gt;7,(8-L47)*0.204,((8-L47)-(8-J47))*0.204)),0)+IF(F47="EŽ",IF(L47&gt;23,0,IF(J47&gt;23,(24-L47)*0.204,((24-L47)-(24-J47))*0.204)),0)+IF(F47="PT",IF(L47&gt;31,0,IF(J47&gt;31,(32-L47)*0.204,((32-L47)-(32-J47))*0.204)),0)+IF(F47="JOŽ",IF(L47&gt;23,0,IF(J47&gt;23,(24-L47)*0.255,((24-L47)-(24-J47))*0.255)),0)+IF(F47="JPČ",IF(L47&gt;23,0,IF(J47&gt;23,(24-L47)*0.204,((24-L47)-(24-J47))*0.204)),0)+IF(F47="JEČ",IF(L47&gt;15,0,IF(J47&gt;15,(16-L47)*0.102,((16-L47)-(16-J47))*0.102)),0)+IF(F47="JEOF",IF(L47&gt;15,0,IF(J47&gt;15,(16-L47)*0.102,((16-L47)-(16-J47))*0.102)),0)+IF(F47="JnPČ",IF(L47&gt;15,0,IF(J47&gt;15,(16-L47)*0.153,((16-L47)-(16-J47))*0.153)),0)+IF(F47="JnEČ",IF(L47&gt;15,0,IF(J47&gt;15,(16-L47)*0.0765,((16-L47)-(16-J47))*0.0765)),0)+IF(F47="JčPČ",IF(L47&gt;15,0,IF(J47&gt;15,(16-L47)*0.06375,((16-L47)-(16-J47))*0.06375)),0)+IF(F47="JčEČ",IF(L47&gt;15,0,IF(J47&gt;15,(16-L47)*0.051,((16-L47)-(16-J47))*0.051)),0)+IF(F47="NEAK",IF(L47&gt;23,0,IF(J47&gt;23,(24-L47)*0.03444,((24-L47)-(24-J47))*0.03444)),0))</f>
        <v>5.3039999999999994</v>
      </c>
      <c r="Q47" s="11">
        <f t="shared" ref="Q47:Q48" si="20">IF(ISERROR(P47*100/N47),0,(P47*100/N47))</f>
        <v>26.52</v>
      </c>
      <c r="R47" s="10">
        <f t="shared" ref="R47:R48" si="21">IF(Q47&lt;=30,O47+P47,O47+O47*0.3)*IF(G47=1,0.4,IF(G47=2,0.75,IF(G47="1 (kas 4 m. 1 k. nerengiamos)",0.52,1)))*IF(D47="olimpinė",1,IF(M47="Ne",0.5,1))*IF(D47="olimpinė",1,IF(J47&lt;8,0,1))*E47*IF(D47="olimpinė",1,IF(K47&lt;16,0,1))*IF(I47&lt;=1,1,1/I47)*IF(OR(A$5="Lietuvos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10.627680000000002</v>
      </c>
    </row>
    <row r="48" spans="1:18" ht="27.6">
      <c r="A48" s="1">
        <v>3</v>
      </c>
      <c r="B48" s="1" t="s">
        <v>61</v>
      </c>
      <c r="C48" s="12" t="s">
        <v>62</v>
      </c>
      <c r="D48" s="1" t="s">
        <v>30</v>
      </c>
      <c r="E48" s="1">
        <v>2</v>
      </c>
      <c r="F48" s="1" t="s">
        <v>59</v>
      </c>
      <c r="G48" s="1">
        <v>1</v>
      </c>
      <c r="H48" s="1" t="s">
        <v>32</v>
      </c>
      <c r="I48" s="1"/>
      <c r="J48" s="1">
        <v>35</v>
      </c>
      <c r="K48" s="1"/>
      <c r="L48" s="1">
        <v>16</v>
      </c>
      <c r="M48" s="1"/>
      <c r="N48" s="4">
        <f t="shared" si="17"/>
        <v>10.62</v>
      </c>
      <c r="O48" s="9">
        <f t="shared" si="18"/>
        <v>10.62</v>
      </c>
      <c r="P48" s="5">
        <f t="shared" si="19"/>
        <v>3.2639999999999998</v>
      </c>
      <c r="Q48" s="11">
        <f t="shared" si="20"/>
        <v>30.734463276836159</v>
      </c>
      <c r="R48" s="10">
        <f t="shared" si="21"/>
        <v>11.597040000000002</v>
      </c>
    </row>
    <row r="49" spans="1:18" ht="15.75" customHeight="1">
      <c r="A49" s="60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  <c r="R49" s="10">
        <f>SUM(R46:R48)</f>
        <v>29.137080000000005</v>
      </c>
    </row>
    <row r="50" spans="1:18" ht="15.75" customHeight="1">
      <c r="A50" s="24" t="s">
        <v>63</v>
      </c>
      <c r="B50" s="2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5.75" customHeight="1">
      <c r="A51" s="50" t="s">
        <v>45</v>
      </c>
      <c r="B51" s="50"/>
      <c r="C51" s="50"/>
      <c r="D51" s="50"/>
      <c r="E51" s="50"/>
      <c r="F51" s="50"/>
      <c r="G51" s="50"/>
      <c r="H51" s="50"/>
      <c r="I51" s="50"/>
      <c r="J51" s="15"/>
      <c r="K51" s="15"/>
      <c r="L51" s="15"/>
      <c r="M51" s="15"/>
      <c r="N51" s="15"/>
      <c r="O51" s="15"/>
      <c r="P51" s="15"/>
      <c r="Q51" s="15"/>
      <c r="R51" s="16"/>
    </row>
    <row r="52" spans="1:18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15"/>
      <c r="K52" s="15"/>
      <c r="L52" s="15"/>
      <c r="M52" s="15"/>
      <c r="N52" s="15"/>
      <c r="O52" s="15"/>
      <c r="P52" s="15"/>
      <c r="Q52" s="15"/>
      <c r="R52" s="16"/>
    </row>
    <row r="53" spans="1:18" ht="15.75" customHeight="1">
      <c r="A53" s="63" t="s">
        <v>64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8"/>
    </row>
    <row r="54" spans="1:18" ht="15.75" customHeight="1">
      <c r="A54" s="65" t="s">
        <v>27</v>
      </c>
      <c r="B54" s="66"/>
      <c r="C54" s="6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8"/>
    </row>
    <row r="55" spans="1:18" ht="15.75" customHeight="1">
      <c r="A55" s="63" t="s">
        <v>65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8"/>
    </row>
    <row r="56" spans="1:18">
      <c r="A56" s="1">
        <v>1</v>
      </c>
      <c r="B56" s="1" t="s">
        <v>66</v>
      </c>
      <c r="C56" s="12" t="s">
        <v>29</v>
      </c>
      <c r="D56" s="1" t="s">
        <v>30</v>
      </c>
      <c r="E56" s="1">
        <v>1</v>
      </c>
      <c r="F56" s="1" t="s">
        <v>67</v>
      </c>
      <c r="G56" s="1">
        <v>1</v>
      </c>
      <c r="H56" s="1" t="s">
        <v>32</v>
      </c>
      <c r="I56" s="1"/>
      <c r="J56" s="1">
        <v>17</v>
      </c>
      <c r="K56" s="1"/>
      <c r="L56" s="1">
        <v>2</v>
      </c>
      <c r="M56" s="1"/>
      <c r="N56" s="4">
        <f t="shared" ref="N56" si="22">(IF(F56="OŽ",IF(L56=1,550.8,IF(L56=2,426.38,IF(L56=3,342.14,IF(L56=4,181.44,IF(L56=5,168.48,IF(L56=6,155.52,IF(L56=7,148.5,IF(L56=8,144,0))))))))+IF(L56&lt;=8,0,IF(L56&lt;=16,137.7,IF(L56&lt;=24,108,IF(L56&lt;=32,80.1,IF(L56&lt;=36,52.2,0)))))-IF(L56&lt;=8,0,IF(L56&lt;=16,(L56-9)*2.754,IF(L56&lt;=24,(L56-17)* 2.754,IF(L56&lt;=32,(L56-25)* 2.754,IF(L56&lt;=36,(L56-33)*2.754,0))))),0)+IF(F56="PČ",IF(L56=1,449,IF(L56=2,314.6,IF(L56=3,238,IF(L56=4,172,IF(L56=5,159,IF(L56=6,145,IF(L56=7,132,IF(L56=8,119,0))))))))+IF(L56&lt;=8,0,IF(L56&lt;=16,88,IF(L56&lt;=24,55,IF(L56&lt;=32,22,0))))-IF(L56&lt;=8,0,IF(L56&lt;=16,(L56-9)*2.245,IF(L56&lt;=24,(L56-17)*2.245,IF(L56&lt;=32,(L56-25)*2.245,0)))),0)+IF(F56="PČneol",IF(L56=1,85,IF(L56=2,64.61,IF(L56=3,50.76,IF(L56=4,16.25,IF(L56=5,15,IF(L56=6,13.75,IF(L56=7,12.5,IF(L56=8,11.25,0))))))))+IF(L56&lt;=8,0,IF(L56&lt;=16,9,0))-IF(L56&lt;=8,0,IF(L56&lt;=16,(L56-9)*0.425,0)),0)+IF(F56="PŽ",IF(L56=1,85,IF(L56=2,59.5,IF(L56=3,45,IF(L56=4,32.5,IF(L56=5,30,IF(L56=6,27.5,IF(L56=7,25,IF(L56=8,22.5,0))))))))+IF(L56&lt;=8,0,IF(L56&lt;=16,19,IF(L56&lt;=24,13,IF(L56&lt;=32,8,0))))-IF(L56&lt;=8,0,IF(L56&lt;=16,(L56-9)*0.425,IF(L56&lt;=24,(L56-17)*0.425,IF(L56&lt;=32,(L56-25)*0.425,0)))),0)+IF(F56="EČ",IF(L56=1,204,IF(L56=2,156.24,IF(L56=3,123.84,IF(L56=4,72,IF(L56=5,66,IF(L56=6,60,IF(L56=7,54,IF(L56=8,48,0))))))))+IF(L56&lt;=8,0,IF(L56&lt;=16,40,IF(L56&lt;=24,25,0)))-IF(L56&lt;=8,0,IF(L56&lt;=16,(L56-9)*1.02,IF(L56&lt;=24,(L56-17)*1.02,0))),0)+IF(F56="EČneol",IF(L56=1,68,IF(L56=2,51.69,IF(L56=3,40.61,IF(L56=4,13,IF(L56=5,12,IF(L56=6,11,IF(L56=7,10,IF(L56=8,9,0)))))))))+IF(F56="EŽ",IF(L56=1,68,IF(L56=2,47.6,IF(L56=3,36,IF(L56=4,18,IF(L56=5,16.5,IF(L56=6,15,IF(L56=7,13.5,IF(L56=8,12,0))))))))+IF(L56&lt;=8,0,IF(L56&lt;=16,10,IF(L56&lt;=24,6,0)))-IF(L56&lt;=8,0,IF(L56&lt;=16,(L56-9)*0.34,IF(L56&lt;=24,(L56-17)*0.34,0))),0)+IF(F56="PT",IF(L56=1,68,IF(L56=2,52.08,IF(L56=3,41.28,IF(L56=4,24,IF(L56=5,22,IF(L56=6,20,IF(L56=7,18,IF(L56=8,16,0))))))))+IF(L56&lt;=8,0,IF(L56&lt;=16,13,IF(L56&lt;=24,9,IF(L56&lt;=32,4,0))))-IF(L56&lt;=8,0,IF(L56&lt;=16,(L56-9)*0.34,IF(L56&lt;=24,(L56-17)*0.34,IF(L56&lt;=32,(L56-25)*0.34,0)))),0)+IF(F56="JOŽ",IF(L56=1,85,IF(L56=2,59.5,IF(L56=3,45,IF(L56=4,32.5,IF(L56=5,30,IF(L56=6,27.5,IF(L56=7,25,IF(L56=8,22.5,0))))))))+IF(L56&lt;=8,0,IF(L56&lt;=16,19,IF(L56&lt;=24,13,0)))-IF(L56&lt;=8,0,IF(L56&lt;=16,(L56-9)*0.425,IF(L56&lt;=24,(L56-17)*0.425,0))),0)+IF(F56="JPČ",IF(L56=1,68,IF(L56=2,47.6,IF(L56=3,36,IF(L56=4,26,IF(L56=5,24,IF(L56=6,22,IF(L56=7,20,IF(L56=8,18,0))))))))+IF(L56&lt;=8,0,IF(L56&lt;=16,13,IF(L56&lt;=24,9,0)))-IF(L56&lt;=8,0,IF(L56&lt;=16,(L56-9)*0.34,IF(L56&lt;=24,(L56-17)*0.34,0))),0)+IF(F56="JEČ",IF(L56=1,34,IF(L56=2,26.04,IF(L56=3,20.6,IF(L56=4,12,IF(L56=5,11,IF(L56=6,10,IF(L56=7,9,IF(L56=8,8,0))))))))+IF(L56&lt;=8,0,IF(L56&lt;=16,6,0))-IF(L56&lt;=8,0,IF(L56&lt;=16,(L56-9)*0.17,0)),0)+IF(F56="JEOF",IF(L56=1,34,IF(L56=2,26.04,IF(L56=3,20.6,IF(L56=4,12,IF(L56=5,11,IF(L56=6,10,IF(L56=7,9,IF(L56=8,8,0))))))))+IF(L56&lt;=8,0,IF(L56&lt;=16,6,0))-IF(L56&lt;=8,0,IF(L56&lt;=16,(L56-9)*0.17,0)),0)+IF(F56="JnPČ",IF(L56=1,51,IF(L56=2,35.7,IF(L56=3,27,IF(L56=4,19.5,IF(L56=5,18,IF(L56=6,16.5,IF(L56=7,15,IF(L56=8,13.5,0))))))))+IF(L56&lt;=8,0,IF(L56&lt;=16,10,0))-IF(L56&lt;=8,0,IF(L56&lt;=16,(L56-9)*0.255,0)),0)+IF(F56="JnEČ",IF(L56=1,25.5,IF(L56=2,19.53,IF(L56=3,15.48,IF(L56=4,9,IF(L56=5,8.25,IF(L56=6,7.5,IF(L56=7,6.75,IF(L56=8,6,0))))))))+IF(L56&lt;=8,0,IF(L56&lt;=16,5,0))-IF(L56&lt;=8,0,IF(L56&lt;=16,(L56-9)*0.1275,0)),0)+IF(F56="JčPČ",IF(L56=1,21.25,IF(L56=2,14.5,IF(L56=3,11.5,IF(L56=4,7,IF(L56=5,6.5,IF(L56=6,6,IF(L56=7,5.5,IF(L56=8,5,0))))))))+IF(L56&lt;=8,0,IF(L56&lt;=16,4,0))-IF(L56&lt;=8,0,IF(L56&lt;=16,(L56-9)*0.10625,0)),0)+IF(F56="JčEČ",IF(L56=1,17,IF(L56=2,13.02,IF(L56=3,10.32,IF(L56=4,6,IF(L56=5,5.5,IF(L56=6,5,IF(L56=7,4.5,IF(L56=8,4,0))))))))+IF(L56&lt;=8,0,IF(L56&lt;=16,3,0))-IF(L56&lt;=8,0,IF(L56&lt;=16,(L56-9)*0.085,0)),0)+IF(F56="NEAK",IF(L56=1,11.48,IF(L56=2,8.79,IF(L56=3,6.97,IF(L56=4,4.05,IF(L56=5,3.71,IF(L56=6,3.38,IF(L56=7,3.04,IF(L56=8,2.7,0))))))))+IF(L56&lt;=8,0,IF(L56&lt;=16,2,IF(L56&lt;=24,1.3,0)))-IF(L56&lt;=8,0,IF(L56&lt;=16,(L56-9)*0.0574,IF(L56&lt;=24,(L56-17)*0.0574,0))),0))*IF(L56&lt;4,1,IF(OR(F56="PČ",F56="PŽ",F56="PT"),IF(J56&lt;32,J56/32,1),1))* IF(L56&lt;4,1,IF(OR(F56="EČ",F56="EŽ",F56="JOŽ",F56="JPČ",F56="NEAK"),IF(J56&lt;24,J56/24,1),1))*IF(L56&lt;4,1,IF(OR(F56="PČneol",F56="JEČ",F56="JEOF",F56="JnPČ",F56="JnEČ",F56="JčPČ",F56="JčEČ"),IF(J56&lt;16,J56/16,1),1))*IF(L56&lt;4,1,IF(F56="EČneol",IF(J56&lt;8,J56/8,1),1))</f>
        <v>19.53</v>
      </c>
      <c r="O56" s="9">
        <f t="shared" ref="O56" si="23">IF(F56="OŽ",N56,IF(H56="Ne",IF(J56*0.3&lt;=J56-L56,N56,0),IF(J56*0.1&lt;=J56-L56,N56,0)))</f>
        <v>19.53</v>
      </c>
      <c r="P56" s="5">
        <f t="shared" ref="P56" si="24">IF(O56=0,0,IF(F56="OŽ",IF(L56&gt;35,0,IF(J56&gt;35,(36-L56)*1.836,((36-L56)-(36-J56))*1.836)),0)+IF(F56="PČ",IF(L56&gt;31,0,IF(J56&gt;31,(32-L56)*1.347,((32-L56)-(32-J56))*1.347)),0)+ IF(F56="PČneol",IF(L56&gt;15,0,IF(J56&gt;15,(16-L56)*0.255,((16-L56)-(16-J56))*0.255)),0)+IF(F56="PŽ",IF(L56&gt;31,0,IF(J56&gt;31,(32-L56)*0.255,((32-L56)-(32-J56))*0.255)),0)+IF(F56="EČ",IF(L56&gt;23,0,IF(J56&gt;23,(24-L56)*0.612,((24-L56)-(24-J56))*0.612)),0)+IF(F56="EČneol",IF(L56&gt;7,0,IF(J56&gt;7,(8-L56)*0.204,((8-L56)-(8-J56))*0.204)),0)+IF(F56="EŽ",IF(L56&gt;23,0,IF(J56&gt;23,(24-L56)*0.204,((24-L56)-(24-J56))*0.204)),0)+IF(F56="PT",IF(L56&gt;31,0,IF(J56&gt;31,(32-L56)*0.204,((32-L56)-(32-J56))*0.204)),0)+IF(F56="JOŽ",IF(L56&gt;23,0,IF(J56&gt;23,(24-L56)*0.255,((24-L56)-(24-J56))*0.255)),0)+IF(F56="JPČ",IF(L56&gt;23,0,IF(J56&gt;23,(24-L56)*0.204,((24-L56)-(24-J56))*0.204)),0)+IF(F56="JEČ",IF(L56&gt;15,0,IF(J56&gt;15,(16-L56)*0.102,((16-L56)-(16-J56))*0.102)),0)+IF(F56="JEOF",IF(L56&gt;15,0,IF(J56&gt;15,(16-L56)*0.102,((16-L56)-(16-J56))*0.102)),0)+IF(F56="JnPČ",IF(L56&gt;15,0,IF(J56&gt;15,(16-L56)*0.153,((16-L56)-(16-J56))*0.153)),0)+IF(F56="JnEČ",IF(L56&gt;15,0,IF(J56&gt;15,(16-L56)*0.0765,((16-L56)-(16-J56))*0.0765)),0)+IF(F56="JčPČ",IF(L56&gt;15,0,IF(J56&gt;15,(16-L56)*0.06375,((16-L56)-(16-J56))*0.06375)),0)+IF(F56="JčEČ",IF(L56&gt;15,0,IF(J56&gt;15,(16-L56)*0.051,((16-L56)-(16-J56))*0.051)),0)+IF(F56="NEAK",IF(L56&gt;23,0,IF(J56&gt;23,(24-L56)*0.03444,((24-L56)-(24-J56))*0.03444)),0))</f>
        <v>1.071</v>
      </c>
      <c r="Q56" s="11">
        <f t="shared" ref="Q56" si="25">IF(ISERROR(P56*100/N56),0,(P56*100/N56))</f>
        <v>5.4838709677419351</v>
      </c>
      <c r="R56" s="10">
        <f t="shared" ref="R56" si="26">IF(Q56&lt;=30,O56+P56,O56+O56*0.3)*IF(G56=1,0.4,IF(G56=2,0.75,IF(G56="1 (kas 4 m. 1 k. nerengiamos)",0.52,1)))*IF(D56="olimpinė",1,IF(M56="Ne",0.5,1))*IF(D56="olimpinė",1,IF(J56&lt;8,0,1))*E56*IF(D56="olimpinė",1,IF(K56&lt;16,0,1))*IF(I56&lt;=1,1,1/I56)*IF(OR(A$5="Lietuvos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8.6524200000000011</v>
      </c>
    </row>
    <row r="57" spans="1:18">
      <c r="A57" s="1">
        <v>2</v>
      </c>
      <c r="B57" s="1" t="s">
        <v>68</v>
      </c>
      <c r="C57" s="12" t="s">
        <v>34</v>
      </c>
      <c r="D57" s="1" t="s">
        <v>30</v>
      </c>
      <c r="E57" s="1">
        <v>2</v>
      </c>
      <c r="F57" s="1" t="s">
        <v>67</v>
      </c>
      <c r="G57" s="1">
        <v>1</v>
      </c>
      <c r="H57" s="1" t="s">
        <v>32</v>
      </c>
      <c r="I57" s="1"/>
      <c r="J57" s="1">
        <v>24</v>
      </c>
      <c r="K57" s="1"/>
      <c r="L57" s="1">
        <v>12</v>
      </c>
      <c r="M57" s="1"/>
      <c r="N57" s="4">
        <f t="shared" ref="N57:N60" si="27">(IF(F57="OŽ",IF(L57=1,550.8,IF(L57=2,426.38,IF(L57=3,342.14,IF(L57=4,181.44,IF(L57=5,168.48,IF(L57=6,155.52,IF(L57=7,148.5,IF(L57=8,144,0))))))))+IF(L57&lt;=8,0,IF(L57&lt;=16,137.7,IF(L57&lt;=24,108,IF(L57&lt;=32,80.1,IF(L57&lt;=36,52.2,0)))))-IF(L57&lt;=8,0,IF(L57&lt;=16,(L57-9)*2.754,IF(L57&lt;=24,(L57-17)* 2.754,IF(L57&lt;=32,(L57-25)* 2.754,IF(L57&lt;=36,(L57-33)*2.754,0))))),0)+IF(F57="PČ",IF(L57=1,449,IF(L57=2,314.6,IF(L57=3,238,IF(L57=4,172,IF(L57=5,159,IF(L57=6,145,IF(L57=7,132,IF(L57=8,119,0))))))))+IF(L57&lt;=8,0,IF(L57&lt;=16,88,IF(L57&lt;=24,55,IF(L57&lt;=32,22,0))))-IF(L57&lt;=8,0,IF(L57&lt;=16,(L57-9)*2.245,IF(L57&lt;=24,(L57-17)*2.245,IF(L57&lt;=32,(L57-25)*2.245,0)))),0)+IF(F57="PČneol",IF(L57=1,85,IF(L57=2,64.61,IF(L57=3,50.76,IF(L57=4,16.25,IF(L57=5,15,IF(L57=6,13.75,IF(L57=7,12.5,IF(L57=8,11.25,0))))))))+IF(L57&lt;=8,0,IF(L57&lt;=16,9,0))-IF(L57&lt;=8,0,IF(L57&lt;=16,(L57-9)*0.425,0)),0)+IF(F57="PŽ",IF(L57=1,85,IF(L57=2,59.5,IF(L57=3,45,IF(L57=4,32.5,IF(L57=5,30,IF(L57=6,27.5,IF(L57=7,25,IF(L57=8,22.5,0))))))))+IF(L57&lt;=8,0,IF(L57&lt;=16,19,IF(L57&lt;=24,13,IF(L57&lt;=32,8,0))))-IF(L57&lt;=8,0,IF(L57&lt;=16,(L57-9)*0.425,IF(L57&lt;=24,(L57-17)*0.425,IF(L57&lt;=32,(L57-25)*0.425,0)))),0)+IF(F57="EČ",IF(L57=1,204,IF(L57=2,156.24,IF(L57=3,123.84,IF(L57=4,72,IF(L57=5,66,IF(L57=6,60,IF(L57=7,54,IF(L57=8,48,0))))))))+IF(L57&lt;=8,0,IF(L57&lt;=16,40,IF(L57&lt;=24,25,0)))-IF(L57&lt;=8,0,IF(L57&lt;=16,(L57-9)*1.02,IF(L57&lt;=24,(L57-17)*1.02,0))),0)+IF(F57="EČneol",IF(L57=1,68,IF(L57=2,51.69,IF(L57=3,40.61,IF(L57=4,13,IF(L57=5,12,IF(L57=6,11,IF(L57=7,10,IF(L57=8,9,0)))))))))+IF(F57="EŽ",IF(L57=1,68,IF(L57=2,47.6,IF(L57=3,36,IF(L57=4,18,IF(L57=5,16.5,IF(L57=6,15,IF(L57=7,13.5,IF(L57=8,12,0))))))))+IF(L57&lt;=8,0,IF(L57&lt;=16,10,IF(L57&lt;=24,6,0)))-IF(L57&lt;=8,0,IF(L57&lt;=16,(L57-9)*0.34,IF(L57&lt;=24,(L57-17)*0.34,0))),0)+IF(F57="PT",IF(L57=1,68,IF(L57=2,52.08,IF(L57=3,41.28,IF(L57=4,24,IF(L57=5,22,IF(L57=6,20,IF(L57=7,18,IF(L57=8,16,0))))))))+IF(L57&lt;=8,0,IF(L57&lt;=16,13,IF(L57&lt;=24,9,IF(L57&lt;=32,4,0))))-IF(L57&lt;=8,0,IF(L57&lt;=16,(L57-9)*0.34,IF(L57&lt;=24,(L57-17)*0.34,IF(L57&lt;=32,(L57-25)*0.34,0)))),0)+IF(F57="JOŽ",IF(L57=1,85,IF(L57=2,59.5,IF(L57=3,45,IF(L57=4,32.5,IF(L57=5,30,IF(L57=6,27.5,IF(L57=7,25,IF(L57=8,22.5,0))))))))+IF(L57&lt;=8,0,IF(L57&lt;=16,19,IF(L57&lt;=24,13,0)))-IF(L57&lt;=8,0,IF(L57&lt;=16,(L57-9)*0.425,IF(L57&lt;=24,(L57-17)*0.425,0))),0)+IF(F57="JPČ",IF(L57=1,68,IF(L57=2,47.6,IF(L57=3,36,IF(L57=4,26,IF(L57=5,24,IF(L57=6,22,IF(L57=7,20,IF(L57=8,18,0))))))))+IF(L57&lt;=8,0,IF(L57&lt;=16,13,IF(L57&lt;=24,9,0)))-IF(L57&lt;=8,0,IF(L57&lt;=16,(L57-9)*0.34,IF(L57&lt;=24,(L57-17)*0.34,0))),0)+IF(F57="JEČ",IF(L57=1,34,IF(L57=2,26.04,IF(L57=3,20.6,IF(L57=4,12,IF(L57=5,11,IF(L57=6,10,IF(L57=7,9,IF(L57=8,8,0))))))))+IF(L57&lt;=8,0,IF(L57&lt;=16,6,0))-IF(L57&lt;=8,0,IF(L57&lt;=16,(L57-9)*0.17,0)),0)+IF(F57="JEOF",IF(L57=1,34,IF(L57=2,26.04,IF(L57=3,20.6,IF(L57=4,12,IF(L57=5,11,IF(L57=6,10,IF(L57=7,9,IF(L57=8,8,0))))))))+IF(L57&lt;=8,0,IF(L57&lt;=16,6,0))-IF(L57&lt;=8,0,IF(L57&lt;=16,(L57-9)*0.17,0)),0)+IF(F57="JnPČ",IF(L57=1,51,IF(L57=2,35.7,IF(L57=3,27,IF(L57=4,19.5,IF(L57=5,18,IF(L57=6,16.5,IF(L57=7,15,IF(L57=8,13.5,0))))))))+IF(L57&lt;=8,0,IF(L57&lt;=16,10,0))-IF(L57&lt;=8,0,IF(L57&lt;=16,(L57-9)*0.255,0)),0)+IF(F57="JnEČ",IF(L57=1,25.5,IF(L57=2,19.53,IF(L57=3,15.48,IF(L57=4,9,IF(L57=5,8.25,IF(L57=6,7.5,IF(L57=7,6.75,IF(L57=8,6,0))))))))+IF(L57&lt;=8,0,IF(L57&lt;=16,5,0))-IF(L57&lt;=8,0,IF(L57&lt;=16,(L57-9)*0.1275,0)),0)+IF(F57="JčPČ",IF(L57=1,21.25,IF(L57=2,14.5,IF(L57=3,11.5,IF(L57=4,7,IF(L57=5,6.5,IF(L57=6,6,IF(L57=7,5.5,IF(L57=8,5,0))))))))+IF(L57&lt;=8,0,IF(L57&lt;=16,4,0))-IF(L57&lt;=8,0,IF(L57&lt;=16,(L57-9)*0.10625,0)),0)+IF(F57="JčEČ",IF(L57=1,17,IF(L57=2,13.02,IF(L57=3,10.32,IF(L57=4,6,IF(L57=5,5.5,IF(L57=6,5,IF(L57=7,4.5,IF(L57=8,4,0))))))))+IF(L57&lt;=8,0,IF(L57&lt;=16,3,0))-IF(L57&lt;=8,0,IF(L57&lt;=16,(L57-9)*0.085,0)),0)+IF(F57="NEAK",IF(L57=1,11.48,IF(L57=2,8.79,IF(L57=3,6.97,IF(L57=4,4.05,IF(L57=5,3.71,IF(L57=6,3.38,IF(L57=7,3.04,IF(L57=8,2.7,0))))))))+IF(L57&lt;=8,0,IF(L57&lt;=16,2,IF(L57&lt;=24,1.3,0)))-IF(L57&lt;=8,0,IF(L57&lt;=16,(L57-9)*0.0574,IF(L57&lt;=24,(L57-17)*0.0574,0))),0))*IF(L57&lt;4,1,IF(OR(F57="PČ",F57="PŽ",F57="PT"),IF(J57&lt;32,J57/32,1),1))* IF(L57&lt;4,1,IF(OR(F57="EČ",F57="EŽ",F57="JOŽ",F57="JPČ",F57="NEAK"),IF(J57&lt;24,J57/24,1),1))*IF(L57&lt;4,1,IF(OR(F57="PČneol",F57="JEČ",F57="JEOF",F57="JnPČ",F57="JnEČ",F57="JčPČ",F57="JčEČ"),IF(J57&lt;16,J57/16,1),1))*IF(L57&lt;4,1,IF(F57="EČneol",IF(J57&lt;8,J57/8,1),1))</f>
        <v>4.6174999999999997</v>
      </c>
      <c r="O57" s="9">
        <f t="shared" ref="O57:O60" si="28">IF(F57="OŽ",N57,IF(H57="Ne",IF(J57*0.3&lt;=J57-L57,N57,0),IF(J57*0.1&lt;=J57-L57,N57,0)))</f>
        <v>4.6174999999999997</v>
      </c>
      <c r="P57" s="5">
        <f t="shared" ref="P57:P60" si="29">IF(O57=0,0,IF(F57="OŽ",IF(L57&gt;35,0,IF(J57&gt;35,(36-L57)*1.836,((36-L57)-(36-J57))*1.836)),0)+IF(F57="PČ",IF(L57&gt;31,0,IF(J57&gt;31,(32-L57)*1.347,((32-L57)-(32-J57))*1.347)),0)+ IF(F57="PČneol",IF(L57&gt;15,0,IF(J57&gt;15,(16-L57)*0.255,((16-L57)-(16-J57))*0.255)),0)+IF(F57="PŽ",IF(L57&gt;31,0,IF(J57&gt;31,(32-L57)*0.255,((32-L57)-(32-J57))*0.255)),0)+IF(F57="EČ",IF(L57&gt;23,0,IF(J57&gt;23,(24-L57)*0.612,((24-L57)-(24-J57))*0.612)),0)+IF(F57="EČneol",IF(L57&gt;7,0,IF(J57&gt;7,(8-L57)*0.204,((8-L57)-(8-J57))*0.204)),0)+IF(F57="EŽ",IF(L57&gt;23,0,IF(J57&gt;23,(24-L57)*0.204,((24-L57)-(24-J57))*0.204)),0)+IF(F57="PT",IF(L57&gt;31,0,IF(J57&gt;31,(32-L57)*0.204,((32-L57)-(32-J57))*0.204)),0)+IF(F57="JOŽ",IF(L57&gt;23,0,IF(J57&gt;23,(24-L57)*0.255,((24-L57)-(24-J57))*0.255)),0)+IF(F57="JPČ",IF(L57&gt;23,0,IF(J57&gt;23,(24-L57)*0.204,((24-L57)-(24-J57))*0.204)),0)+IF(F57="JEČ",IF(L57&gt;15,0,IF(J57&gt;15,(16-L57)*0.102,((16-L57)-(16-J57))*0.102)),0)+IF(F57="JEOF",IF(L57&gt;15,0,IF(J57&gt;15,(16-L57)*0.102,((16-L57)-(16-J57))*0.102)),0)+IF(F57="JnPČ",IF(L57&gt;15,0,IF(J57&gt;15,(16-L57)*0.153,((16-L57)-(16-J57))*0.153)),0)+IF(F57="JnEČ",IF(L57&gt;15,0,IF(J57&gt;15,(16-L57)*0.0765,((16-L57)-(16-J57))*0.0765)),0)+IF(F57="JčPČ",IF(L57&gt;15,0,IF(J57&gt;15,(16-L57)*0.06375,((16-L57)-(16-J57))*0.06375)),0)+IF(F57="JčEČ",IF(L57&gt;15,0,IF(J57&gt;15,(16-L57)*0.051,((16-L57)-(16-J57))*0.051)),0)+IF(F57="NEAK",IF(L57&gt;23,0,IF(J57&gt;23,(24-L57)*0.03444,((24-L57)-(24-J57))*0.03444)),0))</f>
        <v>0.30599999999999999</v>
      </c>
      <c r="Q57" s="11">
        <f t="shared" ref="Q57:Q60" si="30">IF(ISERROR(P57*100/N57),0,(P57*100/N57))</f>
        <v>6.6269626421223604</v>
      </c>
      <c r="R57" s="10">
        <f t="shared" ref="R57:R60" si="31">IF(Q57&lt;=30,O57+P57,O57+O57*0.3)*IF(G57=1,0.4,IF(G57=2,0.75,IF(G57="1 (kas 4 m. 1 k. nerengiamos)",0.52,1)))*IF(D57="olimpinė",1,IF(M57="Ne",0.5,1))*IF(D57="olimpinė",1,IF(J57&lt;8,0,1))*E57*IF(D57="olimpinė",1,IF(K57&lt;16,0,1))*IF(I57&lt;=1,1,1/I57)*IF(OR(A$5="Lietuvos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4.1357400000000002</v>
      </c>
    </row>
    <row r="58" spans="1:18">
      <c r="A58" s="1">
        <v>3</v>
      </c>
      <c r="B58" s="1" t="s">
        <v>39</v>
      </c>
      <c r="C58" s="12" t="s">
        <v>29</v>
      </c>
      <c r="D58" s="1" t="s">
        <v>30</v>
      </c>
      <c r="E58" s="1">
        <v>1</v>
      </c>
      <c r="F58" s="1" t="s">
        <v>69</v>
      </c>
      <c r="G58" s="1">
        <v>1</v>
      </c>
      <c r="H58" s="1" t="s">
        <v>32</v>
      </c>
      <c r="I58" s="1"/>
      <c r="J58" s="1">
        <v>21</v>
      </c>
      <c r="K58" s="1"/>
      <c r="L58" s="1">
        <v>3</v>
      </c>
      <c r="M58" s="1"/>
      <c r="N58" s="4">
        <f t="shared" si="27"/>
        <v>20.6</v>
      </c>
      <c r="O58" s="9">
        <f t="shared" si="28"/>
        <v>20.6</v>
      </c>
      <c r="P58" s="5">
        <f t="shared" si="29"/>
        <v>1.3259999999999998</v>
      </c>
      <c r="Q58" s="11">
        <f t="shared" si="30"/>
        <v>6.4368932038834945</v>
      </c>
      <c r="R58" s="10">
        <f t="shared" si="31"/>
        <v>9.2089200000000009</v>
      </c>
    </row>
    <row r="59" spans="1:18">
      <c r="A59" s="1">
        <v>4</v>
      </c>
      <c r="B59" s="1" t="s">
        <v>70</v>
      </c>
      <c r="C59" s="12" t="s">
        <v>34</v>
      </c>
      <c r="D59" s="1" t="s">
        <v>30</v>
      </c>
      <c r="E59" s="1">
        <v>2</v>
      </c>
      <c r="F59" s="1" t="s">
        <v>69</v>
      </c>
      <c r="G59" s="1">
        <v>1</v>
      </c>
      <c r="H59" s="1" t="s">
        <v>32</v>
      </c>
      <c r="I59" s="1"/>
      <c r="J59" s="1">
        <v>17</v>
      </c>
      <c r="K59" s="1"/>
      <c r="L59" s="1">
        <v>7</v>
      </c>
      <c r="M59" s="1"/>
      <c r="N59" s="4">
        <f t="shared" si="27"/>
        <v>9</v>
      </c>
      <c r="O59" s="9">
        <f t="shared" si="28"/>
        <v>9</v>
      </c>
      <c r="P59" s="5">
        <f t="shared" si="29"/>
        <v>0.91799999999999993</v>
      </c>
      <c r="Q59" s="11">
        <f t="shared" si="30"/>
        <v>10.199999999999999</v>
      </c>
      <c r="R59" s="10">
        <f t="shared" si="31"/>
        <v>8.3311200000000003</v>
      </c>
    </row>
    <row r="60" spans="1:18">
      <c r="A60" s="1">
        <v>5</v>
      </c>
      <c r="B60" s="1" t="s">
        <v>50</v>
      </c>
      <c r="C60" s="12" t="s">
        <v>51</v>
      </c>
      <c r="D60" s="1" t="s">
        <v>30</v>
      </c>
      <c r="E60" s="1">
        <v>2</v>
      </c>
      <c r="F60" s="1" t="s">
        <v>69</v>
      </c>
      <c r="G60" s="1">
        <v>1</v>
      </c>
      <c r="H60" s="1" t="s">
        <v>32</v>
      </c>
      <c r="I60" s="1"/>
      <c r="J60" s="1">
        <v>13</v>
      </c>
      <c r="K60" s="1"/>
      <c r="L60" s="1">
        <v>8</v>
      </c>
      <c r="M60" s="1"/>
      <c r="N60" s="4">
        <f t="shared" si="27"/>
        <v>6.5</v>
      </c>
      <c r="O60" s="9">
        <f t="shared" si="28"/>
        <v>6.5</v>
      </c>
      <c r="P60" s="5">
        <f t="shared" si="29"/>
        <v>0.51</v>
      </c>
      <c r="Q60" s="11">
        <f t="shared" si="30"/>
        <v>7.8461538461538458</v>
      </c>
      <c r="R60" s="10">
        <f t="shared" si="31"/>
        <v>5.8884000000000007</v>
      </c>
    </row>
    <row r="61" spans="1:18">
      <c r="A61" s="73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10">
        <f>SUM(R56:R60)</f>
        <v>36.2166</v>
      </c>
    </row>
    <row r="62" spans="1: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</row>
    <row r="63" spans="1:18" ht="15.6">
      <c r="A63" s="24" t="s">
        <v>71</v>
      </c>
      <c r="B63" s="2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</row>
    <row r="64" spans="1:18">
      <c r="A64" s="50" t="s">
        <v>45</v>
      </c>
      <c r="B64" s="50"/>
      <c r="C64" s="50"/>
      <c r="D64" s="50"/>
      <c r="E64" s="50"/>
      <c r="F64" s="50"/>
      <c r="G64" s="50"/>
      <c r="H64" s="50"/>
      <c r="I64" s="50"/>
      <c r="J64" s="15"/>
      <c r="K64" s="15"/>
      <c r="L64" s="15"/>
      <c r="M64" s="15"/>
      <c r="N64" s="15"/>
      <c r="O64" s="15"/>
      <c r="P64" s="15"/>
      <c r="Q64" s="15"/>
      <c r="R64" s="16"/>
    </row>
    <row r="65" spans="1:18">
      <c r="A65" s="50"/>
      <c r="B65" s="50"/>
      <c r="C65" s="50"/>
      <c r="D65" s="50"/>
      <c r="E65" s="50"/>
      <c r="F65" s="50"/>
      <c r="G65" s="50"/>
      <c r="H65" s="50"/>
      <c r="I65" s="50"/>
      <c r="J65" s="15"/>
      <c r="K65" s="15"/>
      <c r="L65" s="15"/>
      <c r="M65" s="15"/>
      <c r="N65" s="15"/>
      <c r="O65" s="15"/>
      <c r="P65" s="15"/>
      <c r="Q65" s="15"/>
      <c r="R65" s="16"/>
    </row>
    <row r="66" spans="1:18">
      <c r="A66" s="63" t="s">
        <v>72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8"/>
    </row>
    <row r="67" spans="1:18" ht="16.8">
      <c r="A67" s="65" t="s">
        <v>27</v>
      </c>
      <c r="B67" s="66"/>
      <c r="C67" s="66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8"/>
    </row>
    <row r="68" spans="1:18">
      <c r="A68" s="1">
        <v>1</v>
      </c>
      <c r="B68" s="1" t="s">
        <v>37</v>
      </c>
      <c r="C68" s="12" t="s">
        <v>38</v>
      </c>
      <c r="D68" s="1" t="s">
        <v>30</v>
      </c>
      <c r="E68" s="1">
        <v>1</v>
      </c>
      <c r="F68" s="1" t="s">
        <v>73</v>
      </c>
      <c r="G68" s="1">
        <v>4</v>
      </c>
      <c r="H68" s="1" t="s">
        <v>74</v>
      </c>
      <c r="I68" s="1"/>
      <c r="J68" s="1">
        <v>26</v>
      </c>
      <c r="K68" s="1"/>
      <c r="L68" s="1">
        <v>6</v>
      </c>
      <c r="M68" s="1"/>
      <c r="N68" s="4">
        <f t="shared" ref="N68" si="32">(IF(F68="OŽ",IF(L68=1,550.8,IF(L68=2,426.38,IF(L68=3,342.14,IF(L68=4,181.44,IF(L68=5,168.48,IF(L68=6,155.52,IF(L68=7,148.5,IF(L68=8,144,0))))))))+IF(L68&lt;=8,0,IF(L68&lt;=16,137.7,IF(L68&lt;=24,108,IF(L68&lt;=32,80.1,IF(L68&lt;=36,52.2,0)))))-IF(L68&lt;=8,0,IF(L68&lt;=16,(L68-9)*2.754,IF(L68&lt;=24,(L68-17)* 2.754,IF(L68&lt;=32,(L68-25)* 2.754,IF(L68&lt;=36,(L68-33)*2.754,0))))),0)+IF(F68="PČ",IF(L68=1,449,IF(L68=2,314.6,IF(L68=3,238,IF(L68=4,172,IF(L68=5,159,IF(L68=6,145,IF(L68=7,132,IF(L68=8,119,0))))))))+IF(L68&lt;=8,0,IF(L68&lt;=16,88,IF(L68&lt;=24,55,IF(L68&lt;=32,22,0))))-IF(L68&lt;=8,0,IF(L68&lt;=16,(L68-9)*2.245,IF(L68&lt;=24,(L68-17)*2.245,IF(L68&lt;=32,(L68-25)*2.245,0)))),0)+IF(F68="PČneol",IF(L68=1,85,IF(L68=2,64.61,IF(L68=3,50.76,IF(L68=4,16.25,IF(L68=5,15,IF(L68=6,13.75,IF(L68=7,12.5,IF(L68=8,11.25,0))))))))+IF(L68&lt;=8,0,IF(L68&lt;=16,9,0))-IF(L68&lt;=8,0,IF(L68&lt;=16,(L68-9)*0.425,0)),0)+IF(F68="PŽ",IF(L68=1,85,IF(L68=2,59.5,IF(L68=3,45,IF(L68=4,32.5,IF(L68=5,30,IF(L68=6,27.5,IF(L68=7,25,IF(L68=8,22.5,0))))))))+IF(L68&lt;=8,0,IF(L68&lt;=16,19,IF(L68&lt;=24,13,IF(L68&lt;=32,8,0))))-IF(L68&lt;=8,0,IF(L68&lt;=16,(L68-9)*0.425,IF(L68&lt;=24,(L68-17)*0.425,IF(L68&lt;=32,(L68-25)*0.425,0)))),0)+IF(F68="EČ",IF(L68=1,204,IF(L68=2,156.24,IF(L68=3,123.84,IF(L68=4,72,IF(L68=5,66,IF(L68=6,60,IF(L68=7,54,IF(L68=8,48,0))))))))+IF(L68&lt;=8,0,IF(L68&lt;=16,40,IF(L68&lt;=24,25,0)))-IF(L68&lt;=8,0,IF(L68&lt;=16,(L68-9)*1.02,IF(L68&lt;=24,(L68-17)*1.02,0))),0)+IF(F68="EČneol",IF(L68=1,68,IF(L68=2,51.69,IF(L68=3,40.61,IF(L68=4,13,IF(L68=5,12,IF(L68=6,11,IF(L68=7,10,IF(L68=8,9,0)))))))))+IF(F68="EŽ",IF(L68=1,68,IF(L68=2,47.6,IF(L68=3,36,IF(L68=4,18,IF(L68=5,16.5,IF(L68=6,15,IF(L68=7,13.5,IF(L68=8,12,0))))))))+IF(L68&lt;=8,0,IF(L68&lt;=16,10,IF(L68&lt;=24,6,0)))-IF(L68&lt;=8,0,IF(L68&lt;=16,(L68-9)*0.34,IF(L68&lt;=24,(L68-17)*0.34,0))),0)+IF(F68="PT",IF(L68=1,68,IF(L68=2,52.08,IF(L68=3,41.28,IF(L68=4,24,IF(L68=5,22,IF(L68=6,20,IF(L68=7,18,IF(L68=8,16,0))))))))+IF(L68&lt;=8,0,IF(L68&lt;=16,13,IF(L68&lt;=24,9,IF(L68&lt;=32,4,0))))-IF(L68&lt;=8,0,IF(L68&lt;=16,(L68-9)*0.34,IF(L68&lt;=24,(L68-17)*0.34,IF(L68&lt;=32,(L68-25)*0.34,0)))),0)+IF(F68="JOŽ",IF(L68=1,85,IF(L68=2,59.5,IF(L68=3,45,IF(L68=4,32.5,IF(L68=5,30,IF(L68=6,27.5,IF(L68=7,25,IF(L68=8,22.5,0))))))))+IF(L68&lt;=8,0,IF(L68&lt;=16,19,IF(L68&lt;=24,13,0)))-IF(L68&lt;=8,0,IF(L68&lt;=16,(L68-9)*0.425,IF(L68&lt;=24,(L68-17)*0.425,0))),0)+IF(F68="JPČ",IF(L68=1,68,IF(L68=2,47.6,IF(L68=3,36,IF(L68=4,26,IF(L68=5,24,IF(L68=6,22,IF(L68=7,20,IF(L68=8,18,0))))))))+IF(L68&lt;=8,0,IF(L68&lt;=16,13,IF(L68&lt;=24,9,0)))-IF(L68&lt;=8,0,IF(L68&lt;=16,(L68-9)*0.34,IF(L68&lt;=24,(L68-17)*0.34,0))),0)+IF(F68="JEČ",IF(L68=1,34,IF(L68=2,26.04,IF(L68=3,20.6,IF(L68=4,12,IF(L68=5,11,IF(L68=6,10,IF(L68=7,9,IF(L68=8,8,0))))))))+IF(L68&lt;=8,0,IF(L68&lt;=16,6,0))-IF(L68&lt;=8,0,IF(L68&lt;=16,(L68-9)*0.17,0)),0)+IF(F68="JEOF",IF(L68=1,34,IF(L68=2,26.04,IF(L68=3,20.6,IF(L68=4,12,IF(L68=5,11,IF(L68=6,10,IF(L68=7,9,IF(L68=8,8,0))))))))+IF(L68&lt;=8,0,IF(L68&lt;=16,6,0))-IF(L68&lt;=8,0,IF(L68&lt;=16,(L68-9)*0.17,0)),0)+IF(F68="JnPČ",IF(L68=1,51,IF(L68=2,35.7,IF(L68=3,27,IF(L68=4,19.5,IF(L68=5,18,IF(L68=6,16.5,IF(L68=7,15,IF(L68=8,13.5,0))))))))+IF(L68&lt;=8,0,IF(L68&lt;=16,10,0))-IF(L68&lt;=8,0,IF(L68&lt;=16,(L68-9)*0.255,0)),0)+IF(F68="JnEČ",IF(L68=1,25.5,IF(L68=2,19.53,IF(L68=3,15.48,IF(L68=4,9,IF(L68=5,8.25,IF(L68=6,7.5,IF(L68=7,6.75,IF(L68=8,6,0))))))))+IF(L68&lt;=8,0,IF(L68&lt;=16,5,0))-IF(L68&lt;=8,0,IF(L68&lt;=16,(L68-9)*0.1275,0)),0)+IF(F68="JčPČ",IF(L68=1,21.25,IF(L68=2,14.5,IF(L68=3,11.5,IF(L68=4,7,IF(L68=5,6.5,IF(L68=6,6,IF(L68=7,5.5,IF(L68=8,5,0))))))))+IF(L68&lt;=8,0,IF(L68&lt;=16,4,0))-IF(L68&lt;=8,0,IF(L68&lt;=16,(L68-9)*0.10625,0)),0)+IF(F68="JčEČ",IF(L68=1,17,IF(L68=2,13.02,IF(L68=3,10.32,IF(L68=4,6,IF(L68=5,5.5,IF(L68=6,5,IF(L68=7,4.5,IF(L68=8,4,0))))))))+IF(L68&lt;=8,0,IF(L68&lt;=16,3,0))-IF(L68&lt;=8,0,IF(L68&lt;=16,(L68-9)*0.085,0)),0)+IF(F68="NEAK",IF(L68=1,11.48,IF(L68=2,8.79,IF(L68=3,6.97,IF(L68=4,4.05,IF(L68=5,3.71,IF(L68=6,3.38,IF(L68=7,3.04,IF(L68=8,2.7,0))))))))+IF(L68&lt;=8,0,IF(L68&lt;=16,2,IF(L68&lt;=24,1.3,0)))-IF(L68&lt;=8,0,IF(L68&lt;=16,(L68-9)*0.0574,IF(L68&lt;=24,(L68-17)*0.0574,0))),0))*IF(L68&lt;4,1,IF(OR(F68="PČ",F68="PŽ",F68="PT"),IF(J68&lt;32,J68/32,1),1))* IF(L68&lt;4,1,IF(OR(F68="EČ",F68="EŽ",F68="JOŽ",F68="JPČ",F68="NEAK"),IF(J68&lt;24,J68/24,1),1))*IF(L68&lt;4,1,IF(OR(F68="PČneol",F68="JEČ",F68="JEOF",F68="JnPČ",F68="JnEČ",F68="JčPČ",F68="JčEČ"),IF(J68&lt;16,J68/16,1),1))*IF(L68&lt;4,1,IF(F68="EČneol",IF(J68&lt;8,J68/8,1),1))</f>
        <v>15</v>
      </c>
      <c r="O68" s="9">
        <f t="shared" ref="O68" si="33">IF(F68="OŽ",N68,IF(H68="Ne",IF(J68*0.3&lt;=J68-L68,N68,0),IF(J68*0.1&lt;=J68-L68,N68,0)))</f>
        <v>15</v>
      </c>
      <c r="P68" s="5">
        <f t="shared" ref="P68" si="34">IF(O68=0,0,IF(F68="OŽ",IF(L68&gt;35,0,IF(J68&gt;35,(36-L68)*1.836,((36-L68)-(36-J68))*1.836)),0)+IF(F68="PČ",IF(L68&gt;31,0,IF(J68&gt;31,(32-L68)*1.347,((32-L68)-(32-J68))*1.347)),0)+ IF(F68="PČneol",IF(L68&gt;15,0,IF(J68&gt;15,(16-L68)*0.255,((16-L68)-(16-J68))*0.255)),0)+IF(F68="PŽ",IF(L68&gt;31,0,IF(J68&gt;31,(32-L68)*0.255,((32-L68)-(32-J68))*0.255)),0)+IF(F68="EČ",IF(L68&gt;23,0,IF(J68&gt;23,(24-L68)*0.612,((24-L68)-(24-J68))*0.612)),0)+IF(F68="EČneol",IF(L68&gt;7,0,IF(J68&gt;7,(8-L68)*0.204,((8-L68)-(8-J68))*0.204)),0)+IF(F68="EŽ",IF(L68&gt;23,0,IF(J68&gt;23,(24-L68)*0.204,((24-L68)-(24-J68))*0.204)),0)+IF(F68="PT",IF(L68&gt;31,0,IF(J68&gt;31,(32-L68)*0.204,((32-L68)-(32-J68))*0.204)),0)+IF(F68="JOŽ",IF(L68&gt;23,0,IF(J68&gt;23,(24-L68)*0.255,((24-L68)-(24-J68))*0.255)),0)+IF(F68="JPČ",IF(L68&gt;23,0,IF(J68&gt;23,(24-L68)*0.204,((24-L68)-(24-J68))*0.204)),0)+IF(F68="JEČ",IF(L68&gt;15,0,IF(J68&gt;15,(16-L68)*0.102,((16-L68)-(16-J68))*0.102)),0)+IF(F68="JEOF",IF(L68&gt;15,0,IF(J68&gt;15,(16-L68)*0.102,((16-L68)-(16-J68))*0.102)),0)+IF(F68="JnPČ",IF(L68&gt;15,0,IF(J68&gt;15,(16-L68)*0.153,((16-L68)-(16-J68))*0.153)),0)+IF(F68="JnEČ",IF(L68&gt;15,0,IF(J68&gt;15,(16-L68)*0.0765,((16-L68)-(16-J68))*0.0765)),0)+IF(F68="JčPČ",IF(L68&gt;15,0,IF(J68&gt;15,(16-L68)*0.06375,((16-L68)-(16-J68))*0.06375)),0)+IF(F68="JčEČ",IF(L68&gt;15,0,IF(J68&gt;15,(16-L68)*0.051,((16-L68)-(16-J68))*0.051)),0)+IF(F68="NEAK",IF(L68&gt;23,0,IF(J68&gt;23,(24-L68)*0.03444,((24-L68)-(24-J68))*0.03444)),0))</f>
        <v>3.6719999999999997</v>
      </c>
      <c r="Q68" s="11">
        <f t="shared" ref="Q68" si="35">IF(ISERROR(P68*100/N68),0,(P68*100/N68))</f>
        <v>24.48</v>
      </c>
      <c r="R68" s="10">
        <f t="shared" ref="R68" si="36">IF(Q68&lt;=30,O68+P68,O68+O68*0.3)*IF(G68=1,0.4,IF(G68=2,0.75,IF(G68="1 (kas 4 m. 1 k. nerengiamos)",0.52,1)))*IF(D68="olimpinė",1,IF(M68="Ne",0.5,1))*IF(D68="olimpinė",1,IF(J68&lt;8,0,1))*E68*IF(D68="olimpinė",1,IF(K68&lt;16,0,1))*IF(I68&lt;=1,1,1/I68)*IF(OR(A$5="Lietuvos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19.605600000000003</v>
      </c>
    </row>
    <row r="69" spans="1:18">
      <c r="A69" s="1">
        <v>2</v>
      </c>
      <c r="B69" s="1" t="s">
        <v>39</v>
      </c>
      <c r="C69" s="12" t="s">
        <v>29</v>
      </c>
      <c r="D69" s="1" t="s">
        <v>30</v>
      </c>
      <c r="E69" s="1">
        <v>1</v>
      </c>
      <c r="F69" s="1" t="s">
        <v>73</v>
      </c>
      <c r="G69" s="1">
        <v>4</v>
      </c>
      <c r="H69" s="1" t="s">
        <v>74</v>
      </c>
      <c r="I69" s="1"/>
      <c r="J69" s="1">
        <v>20</v>
      </c>
      <c r="K69" s="1"/>
      <c r="L69" s="1">
        <v>1</v>
      </c>
      <c r="M69" s="1"/>
      <c r="N69" s="4">
        <f t="shared" ref="N69:N73" si="37">(IF(F69="OŽ",IF(L69=1,550.8,IF(L69=2,426.38,IF(L69=3,342.14,IF(L69=4,181.44,IF(L69=5,168.48,IF(L69=6,155.52,IF(L69=7,148.5,IF(L69=8,144,0))))))))+IF(L69&lt;=8,0,IF(L69&lt;=16,137.7,IF(L69&lt;=24,108,IF(L69&lt;=32,80.1,IF(L69&lt;=36,52.2,0)))))-IF(L69&lt;=8,0,IF(L69&lt;=16,(L69-9)*2.754,IF(L69&lt;=24,(L69-17)* 2.754,IF(L69&lt;=32,(L69-25)* 2.754,IF(L69&lt;=36,(L69-33)*2.754,0))))),0)+IF(F69="PČ",IF(L69=1,449,IF(L69=2,314.6,IF(L69=3,238,IF(L69=4,172,IF(L69=5,159,IF(L69=6,145,IF(L69=7,132,IF(L69=8,119,0))))))))+IF(L69&lt;=8,0,IF(L69&lt;=16,88,IF(L69&lt;=24,55,IF(L69&lt;=32,22,0))))-IF(L69&lt;=8,0,IF(L69&lt;=16,(L69-9)*2.245,IF(L69&lt;=24,(L69-17)*2.245,IF(L69&lt;=32,(L69-25)*2.245,0)))),0)+IF(F69="PČneol",IF(L69=1,85,IF(L69=2,64.61,IF(L69=3,50.76,IF(L69=4,16.25,IF(L69=5,15,IF(L69=6,13.75,IF(L69=7,12.5,IF(L69=8,11.25,0))))))))+IF(L69&lt;=8,0,IF(L69&lt;=16,9,0))-IF(L69&lt;=8,0,IF(L69&lt;=16,(L69-9)*0.425,0)),0)+IF(F69="PŽ",IF(L69=1,85,IF(L69=2,59.5,IF(L69=3,45,IF(L69=4,32.5,IF(L69=5,30,IF(L69=6,27.5,IF(L69=7,25,IF(L69=8,22.5,0))))))))+IF(L69&lt;=8,0,IF(L69&lt;=16,19,IF(L69&lt;=24,13,IF(L69&lt;=32,8,0))))-IF(L69&lt;=8,0,IF(L69&lt;=16,(L69-9)*0.425,IF(L69&lt;=24,(L69-17)*0.425,IF(L69&lt;=32,(L69-25)*0.425,0)))),0)+IF(F69="EČ",IF(L69=1,204,IF(L69=2,156.24,IF(L69=3,123.84,IF(L69=4,72,IF(L69=5,66,IF(L69=6,60,IF(L69=7,54,IF(L69=8,48,0))))))))+IF(L69&lt;=8,0,IF(L69&lt;=16,40,IF(L69&lt;=24,25,0)))-IF(L69&lt;=8,0,IF(L69&lt;=16,(L69-9)*1.02,IF(L69&lt;=24,(L69-17)*1.02,0))),0)+IF(F69="EČneol",IF(L69=1,68,IF(L69=2,51.69,IF(L69=3,40.61,IF(L69=4,13,IF(L69=5,12,IF(L69=6,11,IF(L69=7,10,IF(L69=8,9,0)))))))))+IF(F69="EŽ",IF(L69=1,68,IF(L69=2,47.6,IF(L69=3,36,IF(L69=4,18,IF(L69=5,16.5,IF(L69=6,15,IF(L69=7,13.5,IF(L69=8,12,0))))))))+IF(L69&lt;=8,0,IF(L69&lt;=16,10,IF(L69&lt;=24,6,0)))-IF(L69&lt;=8,0,IF(L69&lt;=16,(L69-9)*0.34,IF(L69&lt;=24,(L69-17)*0.34,0))),0)+IF(F69="PT",IF(L69=1,68,IF(L69=2,52.08,IF(L69=3,41.28,IF(L69=4,24,IF(L69=5,22,IF(L69=6,20,IF(L69=7,18,IF(L69=8,16,0))))))))+IF(L69&lt;=8,0,IF(L69&lt;=16,13,IF(L69&lt;=24,9,IF(L69&lt;=32,4,0))))-IF(L69&lt;=8,0,IF(L69&lt;=16,(L69-9)*0.34,IF(L69&lt;=24,(L69-17)*0.34,IF(L69&lt;=32,(L69-25)*0.34,0)))),0)+IF(F69="JOŽ",IF(L69=1,85,IF(L69=2,59.5,IF(L69=3,45,IF(L69=4,32.5,IF(L69=5,30,IF(L69=6,27.5,IF(L69=7,25,IF(L69=8,22.5,0))))))))+IF(L69&lt;=8,0,IF(L69&lt;=16,19,IF(L69&lt;=24,13,0)))-IF(L69&lt;=8,0,IF(L69&lt;=16,(L69-9)*0.425,IF(L69&lt;=24,(L69-17)*0.425,0))),0)+IF(F69="JPČ",IF(L69=1,68,IF(L69=2,47.6,IF(L69=3,36,IF(L69=4,26,IF(L69=5,24,IF(L69=6,22,IF(L69=7,20,IF(L69=8,18,0))))))))+IF(L69&lt;=8,0,IF(L69&lt;=16,13,IF(L69&lt;=24,9,0)))-IF(L69&lt;=8,0,IF(L69&lt;=16,(L69-9)*0.34,IF(L69&lt;=24,(L69-17)*0.34,0))),0)+IF(F69="JEČ",IF(L69=1,34,IF(L69=2,26.04,IF(L69=3,20.6,IF(L69=4,12,IF(L69=5,11,IF(L69=6,10,IF(L69=7,9,IF(L69=8,8,0))))))))+IF(L69&lt;=8,0,IF(L69&lt;=16,6,0))-IF(L69&lt;=8,0,IF(L69&lt;=16,(L69-9)*0.17,0)),0)+IF(F69="JEOF",IF(L69=1,34,IF(L69=2,26.04,IF(L69=3,20.6,IF(L69=4,12,IF(L69=5,11,IF(L69=6,10,IF(L69=7,9,IF(L69=8,8,0))))))))+IF(L69&lt;=8,0,IF(L69&lt;=16,6,0))-IF(L69&lt;=8,0,IF(L69&lt;=16,(L69-9)*0.17,0)),0)+IF(F69="JnPČ",IF(L69=1,51,IF(L69=2,35.7,IF(L69=3,27,IF(L69=4,19.5,IF(L69=5,18,IF(L69=6,16.5,IF(L69=7,15,IF(L69=8,13.5,0))))))))+IF(L69&lt;=8,0,IF(L69&lt;=16,10,0))-IF(L69&lt;=8,0,IF(L69&lt;=16,(L69-9)*0.255,0)),0)+IF(F69="JnEČ",IF(L69=1,25.5,IF(L69=2,19.53,IF(L69=3,15.48,IF(L69=4,9,IF(L69=5,8.25,IF(L69=6,7.5,IF(L69=7,6.75,IF(L69=8,6,0))))))))+IF(L69&lt;=8,0,IF(L69&lt;=16,5,0))-IF(L69&lt;=8,0,IF(L69&lt;=16,(L69-9)*0.1275,0)),0)+IF(F69="JčPČ",IF(L69=1,21.25,IF(L69=2,14.5,IF(L69=3,11.5,IF(L69=4,7,IF(L69=5,6.5,IF(L69=6,6,IF(L69=7,5.5,IF(L69=8,5,0))))))))+IF(L69&lt;=8,0,IF(L69&lt;=16,4,0))-IF(L69&lt;=8,0,IF(L69&lt;=16,(L69-9)*0.10625,0)),0)+IF(F69="JčEČ",IF(L69=1,17,IF(L69=2,13.02,IF(L69=3,10.32,IF(L69=4,6,IF(L69=5,5.5,IF(L69=6,5,IF(L69=7,4.5,IF(L69=8,4,0))))))))+IF(L69&lt;=8,0,IF(L69&lt;=16,3,0))-IF(L69&lt;=8,0,IF(L69&lt;=16,(L69-9)*0.085,0)),0)+IF(F69="NEAK",IF(L69=1,11.48,IF(L69=2,8.79,IF(L69=3,6.97,IF(L69=4,4.05,IF(L69=5,3.71,IF(L69=6,3.38,IF(L69=7,3.04,IF(L69=8,2.7,0))))))))+IF(L69&lt;=8,0,IF(L69&lt;=16,2,IF(L69&lt;=24,1.3,0)))-IF(L69&lt;=8,0,IF(L69&lt;=16,(L69-9)*0.0574,IF(L69&lt;=24,(L69-17)*0.0574,0))),0))*IF(L69&lt;4,1,IF(OR(F69="PČ",F69="PŽ",F69="PT"),IF(J69&lt;32,J69/32,1),1))* IF(L69&lt;4,1,IF(OR(F69="EČ",F69="EŽ",F69="JOŽ",F69="JPČ",F69="NEAK"),IF(J69&lt;24,J69/24,1),1))*IF(L69&lt;4,1,IF(OR(F69="PČneol",F69="JEČ",F69="JEOF",F69="JnPČ",F69="JnEČ",F69="JčPČ",F69="JčEČ"),IF(J69&lt;16,J69/16,1),1))*IF(L69&lt;4,1,IF(F69="EČneol",IF(J69&lt;8,J69/8,1),1))</f>
        <v>68</v>
      </c>
      <c r="O69" s="9">
        <f t="shared" ref="O69:O73" si="38">IF(F69="OŽ",N69,IF(H69="Ne",IF(J69*0.3&lt;=J69-L69,N69,0),IF(J69*0.1&lt;=J69-L69,N69,0)))</f>
        <v>68</v>
      </c>
      <c r="P69" s="5">
        <f t="shared" ref="P69:P73" si="39">IF(O69=0,0,IF(F69="OŽ",IF(L69&gt;35,0,IF(J69&gt;35,(36-L69)*1.836,((36-L69)-(36-J69))*1.836)),0)+IF(F69="PČ",IF(L69&gt;31,0,IF(J69&gt;31,(32-L69)*1.347,((32-L69)-(32-J69))*1.347)),0)+ IF(F69="PČneol",IF(L69&gt;15,0,IF(J69&gt;15,(16-L69)*0.255,((16-L69)-(16-J69))*0.255)),0)+IF(F69="PŽ",IF(L69&gt;31,0,IF(J69&gt;31,(32-L69)*0.255,((32-L69)-(32-J69))*0.255)),0)+IF(F69="EČ",IF(L69&gt;23,0,IF(J69&gt;23,(24-L69)*0.612,((24-L69)-(24-J69))*0.612)),0)+IF(F69="EČneol",IF(L69&gt;7,0,IF(J69&gt;7,(8-L69)*0.204,((8-L69)-(8-J69))*0.204)),0)+IF(F69="EŽ",IF(L69&gt;23,0,IF(J69&gt;23,(24-L69)*0.204,((24-L69)-(24-J69))*0.204)),0)+IF(F69="PT",IF(L69&gt;31,0,IF(J69&gt;31,(32-L69)*0.204,((32-L69)-(32-J69))*0.204)),0)+IF(F69="JOŽ",IF(L69&gt;23,0,IF(J69&gt;23,(24-L69)*0.255,((24-L69)-(24-J69))*0.255)),0)+IF(F69="JPČ",IF(L69&gt;23,0,IF(J69&gt;23,(24-L69)*0.204,((24-L69)-(24-J69))*0.204)),0)+IF(F69="JEČ",IF(L69&gt;15,0,IF(J69&gt;15,(16-L69)*0.102,((16-L69)-(16-J69))*0.102)),0)+IF(F69="JEOF",IF(L69&gt;15,0,IF(J69&gt;15,(16-L69)*0.102,((16-L69)-(16-J69))*0.102)),0)+IF(F69="JnPČ",IF(L69&gt;15,0,IF(J69&gt;15,(16-L69)*0.153,((16-L69)-(16-J69))*0.153)),0)+IF(F69="JnEČ",IF(L69&gt;15,0,IF(J69&gt;15,(16-L69)*0.0765,((16-L69)-(16-J69))*0.0765)),0)+IF(F69="JčPČ",IF(L69&gt;15,0,IF(J69&gt;15,(16-L69)*0.06375,((16-L69)-(16-J69))*0.06375)),0)+IF(F69="JčEČ",IF(L69&gt;15,0,IF(J69&gt;15,(16-L69)*0.051,((16-L69)-(16-J69))*0.051)),0)+IF(F69="NEAK",IF(L69&gt;23,0,IF(J69&gt;23,(24-L69)*0.03444,((24-L69)-(24-J69))*0.03444)),0))</f>
        <v>3.8759999999999999</v>
      </c>
      <c r="Q69" s="11">
        <f t="shared" ref="Q69:Q73" si="40">IF(ISERROR(P69*100/N69),0,(P69*100/N69))</f>
        <v>5.6999999999999993</v>
      </c>
      <c r="R69" s="10">
        <f t="shared" ref="R69:R73" si="41">IF(Q69&lt;=30,O69+P69,O69+O69*0.3)*IF(G69=1,0.4,IF(G69=2,0.75,IF(G69="1 (kas 4 m. 1 k. nerengiamos)",0.52,1)))*IF(D69="olimpinė",1,IF(M69="Ne",0.5,1))*IF(D69="olimpinė",1,IF(J69&lt;8,0,1))*E69*IF(D69="olimpinė",1,IF(K69&lt;16,0,1))*IF(I69&lt;=1,1,1/I69)*IF(OR(A$5="Lietuvos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75.469800000000006</v>
      </c>
    </row>
    <row r="70" spans="1:18">
      <c r="A70" s="1">
        <v>3</v>
      </c>
      <c r="B70" s="1" t="s">
        <v>75</v>
      </c>
      <c r="C70" s="12" t="s">
        <v>36</v>
      </c>
      <c r="D70" s="1" t="s">
        <v>30</v>
      </c>
      <c r="E70" s="1">
        <v>2</v>
      </c>
      <c r="F70" s="1" t="s">
        <v>73</v>
      </c>
      <c r="G70" s="1">
        <v>4</v>
      </c>
      <c r="H70" s="1" t="s">
        <v>74</v>
      </c>
      <c r="I70" s="1"/>
      <c r="J70" s="1">
        <v>17</v>
      </c>
      <c r="K70" s="1"/>
      <c r="L70" s="1">
        <v>6</v>
      </c>
      <c r="M70" s="1"/>
      <c r="N70" s="4">
        <f t="shared" si="37"/>
        <v>10.625</v>
      </c>
      <c r="O70" s="9">
        <f t="shared" si="38"/>
        <v>10.625</v>
      </c>
      <c r="P70" s="5">
        <f t="shared" si="39"/>
        <v>2.2439999999999998</v>
      </c>
      <c r="Q70" s="11">
        <f t="shared" si="40"/>
        <v>21.119999999999997</v>
      </c>
      <c r="R70" s="10">
        <f t="shared" si="41"/>
        <v>27.024900000000002</v>
      </c>
    </row>
    <row r="71" spans="1:18">
      <c r="A71" s="1">
        <v>4</v>
      </c>
      <c r="B71" s="1" t="s">
        <v>76</v>
      </c>
      <c r="C71" s="12" t="s">
        <v>38</v>
      </c>
      <c r="D71" s="1" t="s">
        <v>30</v>
      </c>
      <c r="E71" s="1">
        <v>1</v>
      </c>
      <c r="F71" s="1" t="s">
        <v>73</v>
      </c>
      <c r="G71" s="1">
        <v>4</v>
      </c>
      <c r="H71" s="1" t="s">
        <v>74</v>
      </c>
      <c r="I71" s="1"/>
      <c r="J71" s="1">
        <v>27</v>
      </c>
      <c r="K71" s="1"/>
      <c r="L71" s="1">
        <v>23</v>
      </c>
      <c r="M71" s="1"/>
      <c r="N71" s="4">
        <f t="shared" si="37"/>
        <v>3.96</v>
      </c>
      <c r="O71" s="9">
        <f t="shared" si="38"/>
        <v>3.96</v>
      </c>
      <c r="P71" s="5">
        <f t="shared" si="39"/>
        <v>0.20399999999999999</v>
      </c>
      <c r="Q71" s="11">
        <f t="shared" si="40"/>
        <v>5.1515151515151514</v>
      </c>
      <c r="R71" s="10">
        <f t="shared" si="41"/>
        <v>4.3722000000000003</v>
      </c>
    </row>
    <row r="72" spans="1:18">
      <c r="A72" s="1">
        <v>5</v>
      </c>
      <c r="B72" s="1" t="s">
        <v>76</v>
      </c>
      <c r="C72" s="12" t="s">
        <v>77</v>
      </c>
      <c r="D72" s="1" t="s">
        <v>30</v>
      </c>
      <c r="E72" s="1">
        <v>1</v>
      </c>
      <c r="F72" s="1" t="s">
        <v>73</v>
      </c>
      <c r="G72" s="1">
        <v>4</v>
      </c>
      <c r="H72" s="1" t="s">
        <v>74</v>
      </c>
      <c r="I72" s="1"/>
      <c r="J72" s="1">
        <v>27</v>
      </c>
      <c r="K72" s="1"/>
      <c r="L72" s="1">
        <v>23</v>
      </c>
      <c r="M72" s="1"/>
      <c r="N72" s="4">
        <f t="shared" si="37"/>
        <v>3.96</v>
      </c>
      <c r="O72" s="9">
        <f t="shared" si="38"/>
        <v>3.96</v>
      </c>
      <c r="P72" s="5">
        <f t="shared" si="39"/>
        <v>0.20399999999999999</v>
      </c>
      <c r="Q72" s="11">
        <f t="shared" si="40"/>
        <v>5.1515151515151514</v>
      </c>
      <c r="R72" s="10">
        <f t="shared" si="41"/>
        <v>4.3722000000000003</v>
      </c>
    </row>
    <row r="73" spans="1:18">
      <c r="A73" s="1">
        <v>6</v>
      </c>
      <c r="B73" s="1" t="s">
        <v>78</v>
      </c>
      <c r="C73" s="12" t="s">
        <v>34</v>
      </c>
      <c r="D73" s="1" t="s">
        <v>30</v>
      </c>
      <c r="E73" s="1">
        <v>2</v>
      </c>
      <c r="F73" s="1" t="s">
        <v>73</v>
      </c>
      <c r="G73" s="1">
        <v>4</v>
      </c>
      <c r="H73" s="1" t="s">
        <v>74</v>
      </c>
      <c r="I73" s="1"/>
      <c r="J73" s="1">
        <v>16</v>
      </c>
      <c r="K73" s="1"/>
      <c r="L73" s="1">
        <v>13</v>
      </c>
      <c r="M73" s="1"/>
      <c r="N73" s="4">
        <f t="shared" si="37"/>
        <v>5.76</v>
      </c>
      <c r="O73" s="9">
        <f t="shared" si="38"/>
        <v>5.76</v>
      </c>
      <c r="P73" s="5">
        <f t="shared" si="39"/>
        <v>0.61199999999999999</v>
      </c>
      <c r="Q73" s="11">
        <f t="shared" si="40"/>
        <v>10.625</v>
      </c>
      <c r="R73" s="10">
        <f t="shared" si="41"/>
        <v>13.3812</v>
      </c>
    </row>
    <row r="74" spans="1:18">
      <c r="A74" s="73" t="s">
        <v>43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5"/>
      <c r="R74" s="10">
        <f>SUM(R68:R73)</f>
        <v>144.22590000000002</v>
      </c>
    </row>
    <row r="75" spans="1: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</row>
    <row r="76" spans="1:18" ht="15.6">
      <c r="A76" s="24" t="s">
        <v>79</v>
      </c>
      <c r="B76" s="2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</row>
    <row r="77" spans="1:18">
      <c r="A77" s="50" t="s">
        <v>45</v>
      </c>
      <c r="B77" s="50"/>
      <c r="C77" s="50"/>
      <c r="D77" s="50"/>
      <c r="E77" s="50"/>
      <c r="F77" s="50"/>
      <c r="G77" s="50"/>
      <c r="H77" s="50"/>
      <c r="I77" s="50"/>
      <c r="J77" s="15"/>
      <c r="K77" s="15"/>
      <c r="L77" s="15"/>
      <c r="M77" s="15"/>
      <c r="N77" s="15"/>
      <c r="O77" s="15"/>
      <c r="P77" s="15"/>
      <c r="Q77" s="15"/>
      <c r="R77" s="16"/>
    </row>
    <row r="78" spans="1:18">
      <c r="A78" s="63" t="s">
        <v>80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8"/>
    </row>
    <row r="79" spans="1:18" ht="16.8">
      <c r="A79" s="65" t="s">
        <v>27</v>
      </c>
      <c r="B79" s="66"/>
      <c r="C79" s="66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8"/>
    </row>
    <row r="80" spans="1:18">
      <c r="A80" s="63" t="s">
        <v>47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8"/>
    </row>
    <row r="81" spans="1:18" ht="41.4">
      <c r="A81" s="1">
        <v>1</v>
      </c>
      <c r="B81" s="1" t="s">
        <v>81</v>
      </c>
      <c r="C81" s="12" t="s">
        <v>38</v>
      </c>
      <c r="D81" s="1" t="s">
        <v>30</v>
      </c>
      <c r="E81" s="1">
        <v>1</v>
      </c>
      <c r="F81" s="1" t="s">
        <v>82</v>
      </c>
      <c r="G81" s="1" t="s">
        <v>83</v>
      </c>
      <c r="H81" s="1" t="s">
        <v>32</v>
      </c>
      <c r="I81" s="1"/>
      <c r="J81" s="1">
        <v>49</v>
      </c>
      <c r="K81" s="1"/>
      <c r="L81" s="1">
        <v>4</v>
      </c>
      <c r="M81" s="1"/>
      <c r="N81" s="4">
        <f t="shared" ref="N81" si="42">(IF(F81="OŽ",IF(L81=1,550.8,IF(L81=2,426.38,IF(L81=3,342.14,IF(L81=4,181.44,IF(L81=5,168.48,IF(L81=6,155.52,IF(L81=7,148.5,IF(L81=8,144,0))))))))+IF(L81&lt;=8,0,IF(L81&lt;=16,137.7,IF(L81&lt;=24,108,IF(L81&lt;=32,80.1,IF(L81&lt;=36,52.2,0)))))-IF(L81&lt;=8,0,IF(L81&lt;=16,(L81-9)*2.754,IF(L81&lt;=24,(L81-17)* 2.754,IF(L81&lt;=32,(L81-25)* 2.754,IF(L81&lt;=36,(L81-33)*2.754,0))))),0)+IF(F81="PČ",IF(L81=1,449,IF(L81=2,314.6,IF(L81=3,238,IF(L81=4,172,IF(L81=5,159,IF(L81=6,145,IF(L81=7,132,IF(L81=8,119,0))))))))+IF(L81&lt;=8,0,IF(L81&lt;=16,88,IF(L81&lt;=24,55,IF(L81&lt;=32,22,0))))-IF(L81&lt;=8,0,IF(L81&lt;=16,(L81-9)*2.245,IF(L81&lt;=24,(L81-17)*2.245,IF(L81&lt;=32,(L81-25)*2.245,0)))),0)+IF(F81="PČneol",IF(L81=1,85,IF(L81=2,64.61,IF(L81=3,50.76,IF(L81=4,16.25,IF(L81=5,15,IF(L81=6,13.75,IF(L81=7,12.5,IF(L81=8,11.25,0))))))))+IF(L81&lt;=8,0,IF(L81&lt;=16,9,0))-IF(L81&lt;=8,0,IF(L81&lt;=16,(L81-9)*0.425,0)),0)+IF(F81="PŽ",IF(L81=1,85,IF(L81=2,59.5,IF(L81=3,45,IF(L81=4,32.5,IF(L81=5,30,IF(L81=6,27.5,IF(L81=7,25,IF(L81=8,22.5,0))))))))+IF(L81&lt;=8,0,IF(L81&lt;=16,19,IF(L81&lt;=24,13,IF(L81&lt;=32,8,0))))-IF(L81&lt;=8,0,IF(L81&lt;=16,(L81-9)*0.425,IF(L81&lt;=24,(L81-17)*0.425,IF(L81&lt;=32,(L81-25)*0.425,0)))),0)+IF(F81="EČ",IF(L81=1,204,IF(L81=2,156.24,IF(L81=3,123.84,IF(L81=4,72,IF(L81=5,66,IF(L81=6,60,IF(L81=7,54,IF(L81=8,48,0))))))))+IF(L81&lt;=8,0,IF(L81&lt;=16,40,IF(L81&lt;=24,25,0)))-IF(L81&lt;=8,0,IF(L81&lt;=16,(L81-9)*1.02,IF(L81&lt;=24,(L81-17)*1.02,0))),0)+IF(F81="EČneol",IF(L81=1,68,IF(L81=2,51.69,IF(L81=3,40.61,IF(L81=4,13,IF(L81=5,12,IF(L81=6,11,IF(L81=7,10,IF(L81=8,9,0)))))))))+IF(F81="EŽ",IF(L81=1,68,IF(L81=2,47.6,IF(L81=3,36,IF(L81=4,18,IF(L81=5,16.5,IF(L81=6,15,IF(L81=7,13.5,IF(L81=8,12,0))))))))+IF(L81&lt;=8,0,IF(L81&lt;=16,10,IF(L81&lt;=24,6,0)))-IF(L81&lt;=8,0,IF(L81&lt;=16,(L81-9)*0.34,IF(L81&lt;=24,(L81-17)*0.34,0))),0)+IF(F81="PT",IF(L81=1,68,IF(L81=2,52.08,IF(L81=3,41.28,IF(L81=4,24,IF(L81=5,22,IF(L81=6,20,IF(L81=7,18,IF(L81=8,16,0))))))))+IF(L81&lt;=8,0,IF(L81&lt;=16,13,IF(L81&lt;=24,9,IF(L81&lt;=32,4,0))))-IF(L81&lt;=8,0,IF(L81&lt;=16,(L81-9)*0.34,IF(L81&lt;=24,(L81-17)*0.34,IF(L81&lt;=32,(L81-25)*0.34,0)))),0)+IF(F81="JOŽ",IF(L81=1,85,IF(L81=2,59.5,IF(L81=3,45,IF(L81=4,32.5,IF(L81=5,30,IF(L81=6,27.5,IF(L81=7,25,IF(L81=8,22.5,0))))))))+IF(L81&lt;=8,0,IF(L81&lt;=16,19,IF(L81&lt;=24,13,0)))-IF(L81&lt;=8,0,IF(L81&lt;=16,(L81-9)*0.425,IF(L81&lt;=24,(L81-17)*0.425,0))),0)+IF(F81="JPČ",IF(L81=1,68,IF(L81=2,47.6,IF(L81=3,36,IF(L81=4,26,IF(L81=5,24,IF(L81=6,22,IF(L81=7,20,IF(L81=8,18,0))))))))+IF(L81&lt;=8,0,IF(L81&lt;=16,13,IF(L81&lt;=24,9,0)))-IF(L81&lt;=8,0,IF(L81&lt;=16,(L81-9)*0.34,IF(L81&lt;=24,(L81-17)*0.34,0))),0)+IF(F81="JEČ",IF(L81=1,34,IF(L81=2,26.04,IF(L81=3,20.6,IF(L81=4,12,IF(L81=5,11,IF(L81=6,10,IF(L81=7,9,IF(L81=8,8,0))))))))+IF(L81&lt;=8,0,IF(L81&lt;=16,6,0))-IF(L81&lt;=8,0,IF(L81&lt;=16,(L81-9)*0.17,0)),0)+IF(F81="JEOF",IF(L81=1,34,IF(L81=2,26.04,IF(L81=3,20.6,IF(L81=4,12,IF(L81=5,11,IF(L81=6,10,IF(L81=7,9,IF(L81=8,8,0))))))))+IF(L81&lt;=8,0,IF(L81&lt;=16,6,0))-IF(L81&lt;=8,0,IF(L81&lt;=16,(L81-9)*0.17,0)),0)+IF(F81="JnPČ",IF(L81=1,51,IF(L81=2,35.7,IF(L81=3,27,IF(L81=4,19.5,IF(L81=5,18,IF(L81=6,16.5,IF(L81=7,15,IF(L81=8,13.5,0))))))))+IF(L81&lt;=8,0,IF(L81&lt;=16,10,0))-IF(L81&lt;=8,0,IF(L81&lt;=16,(L81-9)*0.255,0)),0)+IF(F81="JnEČ",IF(L81=1,25.5,IF(L81=2,19.53,IF(L81=3,15.48,IF(L81=4,9,IF(L81=5,8.25,IF(L81=6,7.5,IF(L81=7,6.75,IF(L81=8,6,0))))))))+IF(L81&lt;=8,0,IF(L81&lt;=16,5,0))-IF(L81&lt;=8,0,IF(L81&lt;=16,(L81-9)*0.1275,0)),0)+IF(F81="JčPČ",IF(L81=1,21.25,IF(L81=2,14.5,IF(L81=3,11.5,IF(L81=4,7,IF(L81=5,6.5,IF(L81=6,6,IF(L81=7,5.5,IF(L81=8,5,0))))))))+IF(L81&lt;=8,0,IF(L81&lt;=16,4,0))-IF(L81&lt;=8,0,IF(L81&lt;=16,(L81-9)*0.10625,0)),0)+IF(F81="JčEČ",IF(L81=1,17,IF(L81=2,13.02,IF(L81=3,10.32,IF(L81=4,6,IF(L81=5,5.5,IF(L81=6,5,IF(L81=7,4.5,IF(L81=8,4,0))))))))+IF(L81&lt;=8,0,IF(L81&lt;=16,3,0))-IF(L81&lt;=8,0,IF(L81&lt;=16,(L81-9)*0.085,0)),0)+IF(F81="NEAK",IF(L81=1,11.48,IF(L81=2,8.79,IF(L81=3,6.97,IF(L81=4,4.05,IF(L81=5,3.71,IF(L81=6,3.38,IF(L81=7,3.04,IF(L81=8,2.7,0))))))))+IF(L81&lt;=8,0,IF(L81&lt;=16,2,IF(L81&lt;=24,1.3,0)))-IF(L81&lt;=8,0,IF(L81&lt;=16,(L81-9)*0.0574,IF(L81&lt;=24,(L81-17)*0.0574,0))),0))*IF(L81&lt;4,1,IF(OR(F81="PČ",F81="PŽ",F81="PT"),IF(J81&lt;32,J81/32,1),1))* IF(L81&lt;4,1,IF(OR(F81="EČ",F81="EŽ",F81="JOŽ",F81="JPČ",F81="NEAK"),IF(J81&lt;24,J81/24,1),1))*IF(L81&lt;4,1,IF(OR(F81="PČneol",F81="JEČ",F81="JEOF",F81="JnPČ",F81="JnEČ",F81="JčPČ",F81="JčEČ"),IF(J81&lt;16,J81/16,1),1))*IF(L81&lt;4,1,IF(F81="EČneol",IF(J81&lt;8,J81/8,1),1))</f>
        <v>172</v>
      </c>
      <c r="O81" s="9">
        <f t="shared" ref="O81" si="43">IF(F81="OŽ",N81,IF(H81="Ne",IF(J81*0.3&lt;=J81-L81,N81,0),IF(J81*0.1&lt;=J81-L81,N81,0)))</f>
        <v>172</v>
      </c>
      <c r="P81" s="5">
        <f t="shared" ref="P81" si="44">IF(O81=0,0,IF(F81="OŽ",IF(L81&gt;35,0,IF(J81&gt;35,(36-L81)*1.836,((36-L81)-(36-J81))*1.836)),0)+IF(F81="PČ",IF(L81&gt;31,0,IF(J81&gt;31,(32-L81)*1.347,((32-L81)-(32-J81))*1.347)),0)+ IF(F81="PČneol",IF(L81&gt;15,0,IF(J81&gt;15,(16-L81)*0.255,((16-L81)-(16-J81))*0.255)),0)+IF(F81="PŽ",IF(L81&gt;31,0,IF(J81&gt;31,(32-L81)*0.255,((32-L81)-(32-J81))*0.255)),0)+IF(F81="EČ",IF(L81&gt;23,0,IF(J81&gt;23,(24-L81)*0.612,((24-L81)-(24-J81))*0.612)),0)+IF(F81="EČneol",IF(L81&gt;7,0,IF(J81&gt;7,(8-L81)*0.204,((8-L81)-(8-J81))*0.204)),0)+IF(F81="EŽ",IF(L81&gt;23,0,IF(J81&gt;23,(24-L81)*0.204,((24-L81)-(24-J81))*0.204)),0)+IF(F81="PT",IF(L81&gt;31,0,IF(J81&gt;31,(32-L81)*0.204,((32-L81)-(32-J81))*0.204)),0)+IF(F81="JOŽ",IF(L81&gt;23,0,IF(J81&gt;23,(24-L81)*0.255,((24-L81)-(24-J81))*0.255)),0)+IF(F81="JPČ",IF(L81&gt;23,0,IF(J81&gt;23,(24-L81)*0.204,((24-L81)-(24-J81))*0.204)),0)+IF(F81="JEČ",IF(L81&gt;15,0,IF(J81&gt;15,(16-L81)*0.102,((16-L81)-(16-J81))*0.102)),0)+IF(F81="JEOF",IF(L81&gt;15,0,IF(J81&gt;15,(16-L81)*0.102,((16-L81)-(16-J81))*0.102)),0)+IF(F81="JnPČ",IF(L81&gt;15,0,IF(J81&gt;15,(16-L81)*0.153,((16-L81)-(16-J81))*0.153)),0)+IF(F81="JnEČ",IF(L81&gt;15,0,IF(J81&gt;15,(16-L81)*0.0765,((16-L81)-(16-J81))*0.0765)),0)+IF(F81="JčPČ",IF(L81&gt;15,0,IF(J81&gt;15,(16-L81)*0.06375,((16-L81)-(16-J81))*0.06375)),0)+IF(F81="JčEČ",IF(L81&gt;15,0,IF(J81&gt;15,(16-L81)*0.051,((16-L81)-(16-J81))*0.051)),0)+IF(F81="NEAK",IF(L81&gt;23,0,IF(J81&gt;23,(24-L81)*0.03444,((24-L81)-(24-J81))*0.03444)),0))</f>
        <v>37.716000000000001</v>
      </c>
      <c r="Q81" s="11">
        <f t="shared" ref="Q81" si="45">IF(ISERROR(P81*100/N81),0,(P81*100/N81))</f>
        <v>21.927906976744186</v>
      </c>
      <c r="R81" s="10">
        <f t="shared" ref="R81" si="46">IF(Q81&lt;=30,O81+P81,O81+O81*0.3)*IF(G81=1,0.4,IF(G81=2,0.75,IF(G81="1 (kas 4 m. 1 k. nerengiamos)",0.52,1)))*IF(D81="olimpinė",1,IF(M81="Ne",0.5,1))*IF(D81="olimpinė",1,IF(J81&lt;8,0,1))*E81*IF(D81="olimpinė",1,IF(K81&lt;16,0,1))*IF(I81&lt;=1,1,1/I81)*IF(OR(A$5="Lietuvos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114.50493600000001</v>
      </c>
    </row>
    <row r="82" spans="1:18" ht="41.4">
      <c r="A82" s="1">
        <v>2</v>
      </c>
      <c r="B82" s="1" t="s">
        <v>78</v>
      </c>
      <c r="C82" s="12" t="s">
        <v>34</v>
      </c>
      <c r="D82" s="1" t="s">
        <v>30</v>
      </c>
      <c r="E82" s="1">
        <v>2</v>
      </c>
      <c r="F82" s="1" t="s">
        <v>82</v>
      </c>
      <c r="G82" s="1" t="s">
        <v>83</v>
      </c>
      <c r="H82" s="1" t="s">
        <v>32</v>
      </c>
      <c r="I82" s="1"/>
      <c r="J82" s="1">
        <v>40</v>
      </c>
      <c r="K82" s="1"/>
      <c r="L82" s="1">
        <v>7</v>
      </c>
      <c r="M82" s="1"/>
      <c r="N82" s="4">
        <f t="shared" ref="N82:N85" si="47">(IF(F82="OŽ",IF(L82=1,550.8,IF(L82=2,426.38,IF(L82=3,342.14,IF(L82=4,181.44,IF(L82=5,168.48,IF(L82=6,155.52,IF(L82=7,148.5,IF(L82=8,144,0))))))))+IF(L82&lt;=8,0,IF(L82&lt;=16,137.7,IF(L82&lt;=24,108,IF(L82&lt;=32,80.1,IF(L82&lt;=36,52.2,0)))))-IF(L82&lt;=8,0,IF(L82&lt;=16,(L82-9)*2.754,IF(L82&lt;=24,(L82-17)* 2.754,IF(L82&lt;=32,(L82-25)* 2.754,IF(L82&lt;=36,(L82-33)*2.754,0))))),0)+IF(F82="PČ",IF(L82=1,449,IF(L82=2,314.6,IF(L82=3,238,IF(L82=4,172,IF(L82=5,159,IF(L82=6,145,IF(L82=7,132,IF(L82=8,119,0))))))))+IF(L82&lt;=8,0,IF(L82&lt;=16,88,IF(L82&lt;=24,55,IF(L82&lt;=32,22,0))))-IF(L82&lt;=8,0,IF(L82&lt;=16,(L82-9)*2.245,IF(L82&lt;=24,(L82-17)*2.245,IF(L82&lt;=32,(L82-25)*2.245,0)))),0)+IF(F82="PČneol",IF(L82=1,85,IF(L82=2,64.61,IF(L82=3,50.76,IF(L82=4,16.25,IF(L82=5,15,IF(L82=6,13.75,IF(L82=7,12.5,IF(L82=8,11.25,0))))))))+IF(L82&lt;=8,0,IF(L82&lt;=16,9,0))-IF(L82&lt;=8,0,IF(L82&lt;=16,(L82-9)*0.425,0)),0)+IF(F82="PŽ",IF(L82=1,85,IF(L82=2,59.5,IF(L82=3,45,IF(L82=4,32.5,IF(L82=5,30,IF(L82=6,27.5,IF(L82=7,25,IF(L82=8,22.5,0))))))))+IF(L82&lt;=8,0,IF(L82&lt;=16,19,IF(L82&lt;=24,13,IF(L82&lt;=32,8,0))))-IF(L82&lt;=8,0,IF(L82&lt;=16,(L82-9)*0.425,IF(L82&lt;=24,(L82-17)*0.425,IF(L82&lt;=32,(L82-25)*0.425,0)))),0)+IF(F82="EČ",IF(L82=1,204,IF(L82=2,156.24,IF(L82=3,123.84,IF(L82=4,72,IF(L82=5,66,IF(L82=6,60,IF(L82=7,54,IF(L82=8,48,0))))))))+IF(L82&lt;=8,0,IF(L82&lt;=16,40,IF(L82&lt;=24,25,0)))-IF(L82&lt;=8,0,IF(L82&lt;=16,(L82-9)*1.02,IF(L82&lt;=24,(L82-17)*1.02,0))),0)+IF(F82="EČneol",IF(L82=1,68,IF(L82=2,51.69,IF(L82=3,40.61,IF(L82=4,13,IF(L82=5,12,IF(L82=6,11,IF(L82=7,10,IF(L82=8,9,0)))))))))+IF(F82="EŽ",IF(L82=1,68,IF(L82=2,47.6,IF(L82=3,36,IF(L82=4,18,IF(L82=5,16.5,IF(L82=6,15,IF(L82=7,13.5,IF(L82=8,12,0))))))))+IF(L82&lt;=8,0,IF(L82&lt;=16,10,IF(L82&lt;=24,6,0)))-IF(L82&lt;=8,0,IF(L82&lt;=16,(L82-9)*0.34,IF(L82&lt;=24,(L82-17)*0.34,0))),0)+IF(F82="PT",IF(L82=1,68,IF(L82=2,52.08,IF(L82=3,41.28,IF(L82=4,24,IF(L82=5,22,IF(L82=6,20,IF(L82=7,18,IF(L82=8,16,0))))))))+IF(L82&lt;=8,0,IF(L82&lt;=16,13,IF(L82&lt;=24,9,IF(L82&lt;=32,4,0))))-IF(L82&lt;=8,0,IF(L82&lt;=16,(L82-9)*0.34,IF(L82&lt;=24,(L82-17)*0.34,IF(L82&lt;=32,(L82-25)*0.34,0)))),0)+IF(F82="JOŽ",IF(L82=1,85,IF(L82=2,59.5,IF(L82=3,45,IF(L82=4,32.5,IF(L82=5,30,IF(L82=6,27.5,IF(L82=7,25,IF(L82=8,22.5,0))))))))+IF(L82&lt;=8,0,IF(L82&lt;=16,19,IF(L82&lt;=24,13,0)))-IF(L82&lt;=8,0,IF(L82&lt;=16,(L82-9)*0.425,IF(L82&lt;=24,(L82-17)*0.425,0))),0)+IF(F82="JPČ",IF(L82=1,68,IF(L82=2,47.6,IF(L82=3,36,IF(L82=4,26,IF(L82=5,24,IF(L82=6,22,IF(L82=7,20,IF(L82=8,18,0))))))))+IF(L82&lt;=8,0,IF(L82&lt;=16,13,IF(L82&lt;=24,9,0)))-IF(L82&lt;=8,0,IF(L82&lt;=16,(L82-9)*0.34,IF(L82&lt;=24,(L82-17)*0.34,0))),0)+IF(F82="JEČ",IF(L82=1,34,IF(L82=2,26.04,IF(L82=3,20.6,IF(L82=4,12,IF(L82=5,11,IF(L82=6,10,IF(L82=7,9,IF(L82=8,8,0))))))))+IF(L82&lt;=8,0,IF(L82&lt;=16,6,0))-IF(L82&lt;=8,0,IF(L82&lt;=16,(L82-9)*0.17,0)),0)+IF(F82="JEOF",IF(L82=1,34,IF(L82=2,26.04,IF(L82=3,20.6,IF(L82=4,12,IF(L82=5,11,IF(L82=6,10,IF(L82=7,9,IF(L82=8,8,0))))))))+IF(L82&lt;=8,0,IF(L82&lt;=16,6,0))-IF(L82&lt;=8,0,IF(L82&lt;=16,(L82-9)*0.17,0)),0)+IF(F82="JnPČ",IF(L82=1,51,IF(L82=2,35.7,IF(L82=3,27,IF(L82=4,19.5,IF(L82=5,18,IF(L82=6,16.5,IF(L82=7,15,IF(L82=8,13.5,0))))))))+IF(L82&lt;=8,0,IF(L82&lt;=16,10,0))-IF(L82&lt;=8,0,IF(L82&lt;=16,(L82-9)*0.255,0)),0)+IF(F82="JnEČ",IF(L82=1,25.5,IF(L82=2,19.53,IF(L82=3,15.48,IF(L82=4,9,IF(L82=5,8.25,IF(L82=6,7.5,IF(L82=7,6.75,IF(L82=8,6,0))))))))+IF(L82&lt;=8,0,IF(L82&lt;=16,5,0))-IF(L82&lt;=8,0,IF(L82&lt;=16,(L82-9)*0.1275,0)),0)+IF(F82="JčPČ",IF(L82=1,21.25,IF(L82=2,14.5,IF(L82=3,11.5,IF(L82=4,7,IF(L82=5,6.5,IF(L82=6,6,IF(L82=7,5.5,IF(L82=8,5,0))))))))+IF(L82&lt;=8,0,IF(L82&lt;=16,4,0))-IF(L82&lt;=8,0,IF(L82&lt;=16,(L82-9)*0.10625,0)),0)+IF(F82="JčEČ",IF(L82=1,17,IF(L82=2,13.02,IF(L82=3,10.32,IF(L82=4,6,IF(L82=5,5.5,IF(L82=6,5,IF(L82=7,4.5,IF(L82=8,4,0))))))))+IF(L82&lt;=8,0,IF(L82&lt;=16,3,0))-IF(L82&lt;=8,0,IF(L82&lt;=16,(L82-9)*0.085,0)),0)+IF(F82="NEAK",IF(L82=1,11.48,IF(L82=2,8.79,IF(L82=3,6.97,IF(L82=4,4.05,IF(L82=5,3.71,IF(L82=6,3.38,IF(L82=7,3.04,IF(L82=8,2.7,0))))))))+IF(L82&lt;=8,0,IF(L82&lt;=16,2,IF(L82&lt;=24,1.3,0)))-IF(L82&lt;=8,0,IF(L82&lt;=16,(L82-9)*0.0574,IF(L82&lt;=24,(L82-17)*0.0574,0))),0))*IF(L82&lt;4,1,IF(OR(F82="PČ",F82="PŽ",F82="PT"),IF(J82&lt;32,J82/32,1),1))* IF(L82&lt;4,1,IF(OR(F82="EČ",F82="EŽ",F82="JOŽ",F82="JPČ",F82="NEAK"),IF(J82&lt;24,J82/24,1),1))*IF(L82&lt;4,1,IF(OR(F82="PČneol",F82="JEČ",F82="JEOF",F82="JnPČ",F82="JnEČ",F82="JčPČ",F82="JčEČ"),IF(J82&lt;16,J82/16,1),1))*IF(L82&lt;4,1,IF(F82="EČneol",IF(J82&lt;8,J82/8,1),1))</f>
        <v>132</v>
      </c>
      <c r="O82" s="9">
        <f t="shared" ref="O82:O85" si="48">IF(F82="OŽ",N82,IF(H82="Ne",IF(J82*0.3&lt;=J82-L82,N82,0),IF(J82*0.1&lt;=J82-L82,N82,0)))</f>
        <v>132</v>
      </c>
      <c r="P82" s="5">
        <f t="shared" ref="P82:P85" si="49">IF(O82=0,0,IF(F82="OŽ",IF(L82&gt;35,0,IF(J82&gt;35,(36-L82)*1.836,((36-L82)-(36-J82))*1.836)),0)+IF(F82="PČ",IF(L82&gt;31,0,IF(J82&gt;31,(32-L82)*1.347,((32-L82)-(32-J82))*1.347)),0)+ IF(F82="PČneol",IF(L82&gt;15,0,IF(J82&gt;15,(16-L82)*0.255,((16-L82)-(16-J82))*0.255)),0)+IF(F82="PŽ",IF(L82&gt;31,0,IF(J82&gt;31,(32-L82)*0.255,((32-L82)-(32-J82))*0.255)),0)+IF(F82="EČ",IF(L82&gt;23,0,IF(J82&gt;23,(24-L82)*0.612,((24-L82)-(24-J82))*0.612)),0)+IF(F82="EČneol",IF(L82&gt;7,0,IF(J82&gt;7,(8-L82)*0.204,((8-L82)-(8-J82))*0.204)),0)+IF(F82="EŽ",IF(L82&gt;23,0,IF(J82&gt;23,(24-L82)*0.204,((24-L82)-(24-J82))*0.204)),0)+IF(F82="PT",IF(L82&gt;31,0,IF(J82&gt;31,(32-L82)*0.204,((32-L82)-(32-J82))*0.204)),0)+IF(F82="JOŽ",IF(L82&gt;23,0,IF(J82&gt;23,(24-L82)*0.255,((24-L82)-(24-J82))*0.255)),0)+IF(F82="JPČ",IF(L82&gt;23,0,IF(J82&gt;23,(24-L82)*0.204,((24-L82)-(24-J82))*0.204)),0)+IF(F82="JEČ",IF(L82&gt;15,0,IF(J82&gt;15,(16-L82)*0.102,((16-L82)-(16-J82))*0.102)),0)+IF(F82="JEOF",IF(L82&gt;15,0,IF(J82&gt;15,(16-L82)*0.102,((16-L82)-(16-J82))*0.102)),0)+IF(F82="JnPČ",IF(L82&gt;15,0,IF(J82&gt;15,(16-L82)*0.153,((16-L82)-(16-J82))*0.153)),0)+IF(F82="JnEČ",IF(L82&gt;15,0,IF(J82&gt;15,(16-L82)*0.0765,((16-L82)-(16-J82))*0.0765)),0)+IF(F82="JčPČ",IF(L82&gt;15,0,IF(J82&gt;15,(16-L82)*0.06375,((16-L82)-(16-J82))*0.06375)),0)+IF(F82="JčEČ",IF(L82&gt;15,0,IF(J82&gt;15,(16-L82)*0.051,((16-L82)-(16-J82))*0.051)),0)+IF(F82="NEAK",IF(L82&gt;23,0,IF(J82&gt;23,(24-L82)*0.03444,((24-L82)-(24-J82))*0.03444)),0))</f>
        <v>33.674999999999997</v>
      </c>
      <c r="Q82" s="11">
        <f t="shared" ref="Q82:Q85" si="50">IF(ISERROR(P82*100/N82),0,(P82*100/N82))</f>
        <v>25.511363636363633</v>
      </c>
      <c r="R82" s="10">
        <f t="shared" ref="R82:R85" si="51">IF(Q82&lt;=30,O82+P82,O82+O82*0.3)*IF(G82=1,0.4,IF(G82=2,0.75,IF(G82="1 (kas 4 m. 1 k. nerengiamos)",0.52,1)))*IF(D82="olimpinė",1,IF(M82="Ne",0.5,1))*IF(D82="olimpinė",1,IF(J82&lt;8,0,1))*E82*IF(D82="olimpinė",1,IF(K82&lt;16,0,1))*IF(I82&lt;=1,1,1/I82)*IF(OR(A$5="Lietuvos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180.91710000000003</v>
      </c>
    </row>
    <row r="83" spans="1:18" ht="41.4">
      <c r="A83" s="1">
        <v>3</v>
      </c>
      <c r="B83" s="1" t="s">
        <v>75</v>
      </c>
      <c r="C83" s="12" t="s">
        <v>36</v>
      </c>
      <c r="D83" s="1" t="s">
        <v>30</v>
      </c>
      <c r="E83" s="1">
        <v>2</v>
      </c>
      <c r="F83" s="1" t="s">
        <v>82</v>
      </c>
      <c r="G83" s="1" t="s">
        <v>83</v>
      </c>
      <c r="H83" s="1" t="s">
        <v>32</v>
      </c>
      <c r="I83" s="1"/>
      <c r="J83" s="1">
        <v>38</v>
      </c>
      <c r="K83" s="1"/>
      <c r="L83" s="1">
        <v>7</v>
      </c>
      <c r="M83" s="1"/>
      <c r="N83" s="4">
        <f t="shared" si="47"/>
        <v>132</v>
      </c>
      <c r="O83" s="9">
        <f t="shared" si="48"/>
        <v>132</v>
      </c>
      <c r="P83" s="5">
        <f t="shared" si="49"/>
        <v>33.674999999999997</v>
      </c>
      <c r="Q83" s="11">
        <f t="shared" si="50"/>
        <v>25.511363636363633</v>
      </c>
      <c r="R83" s="10">
        <f t="shared" si="51"/>
        <v>180.91710000000003</v>
      </c>
    </row>
    <row r="84" spans="1:18" ht="41.4">
      <c r="A84" s="1">
        <v>4</v>
      </c>
      <c r="B84" s="1" t="s">
        <v>39</v>
      </c>
      <c r="C84" s="12" t="s">
        <v>29</v>
      </c>
      <c r="D84" s="1" t="s">
        <v>30</v>
      </c>
      <c r="E84" s="1">
        <v>1</v>
      </c>
      <c r="F84" s="1" t="s">
        <v>82</v>
      </c>
      <c r="G84" s="1" t="s">
        <v>83</v>
      </c>
      <c r="H84" s="1" t="s">
        <v>32</v>
      </c>
      <c r="I84" s="1"/>
      <c r="J84" s="1">
        <v>39</v>
      </c>
      <c r="K84" s="1"/>
      <c r="L84" s="1">
        <v>5</v>
      </c>
      <c r="M84" s="1"/>
      <c r="N84" s="4">
        <f t="shared" si="47"/>
        <v>159</v>
      </c>
      <c r="O84" s="9">
        <f t="shared" si="48"/>
        <v>159</v>
      </c>
      <c r="P84" s="5">
        <f t="shared" si="49"/>
        <v>36.369</v>
      </c>
      <c r="Q84" s="11">
        <f t="shared" si="50"/>
        <v>22.873584905660376</v>
      </c>
      <c r="R84" s="10">
        <f t="shared" si="51"/>
        <v>106.671474</v>
      </c>
    </row>
    <row r="85" spans="1:18" ht="41.4">
      <c r="A85" s="1">
        <v>5</v>
      </c>
      <c r="B85" s="1" t="s">
        <v>84</v>
      </c>
      <c r="C85" s="12" t="s">
        <v>85</v>
      </c>
      <c r="D85" s="1" t="s">
        <v>30</v>
      </c>
      <c r="E85" s="1">
        <v>1</v>
      </c>
      <c r="F85" s="1" t="s">
        <v>82</v>
      </c>
      <c r="G85" s="1" t="s">
        <v>83</v>
      </c>
      <c r="H85" s="1" t="s">
        <v>32</v>
      </c>
      <c r="I85" s="1"/>
      <c r="J85" s="1">
        <v>56</v>
      </c>
      <c r="K85" s="1"/>
      <c r="L85" s="1">
        <v>31</v>
      </c>
      <c r="M85" s="1"/>
      <c r="N85" s="4">
        <f t="shared" si="47"/>
        <v>8.5299999999999994</v>
      </c>
      <c r="O85" s="9">
        <f t="shared" si="48"/>
        <v>8.5299999999999994</v>
      </c>
      <c r="P85" s="5">
        <f t="shared" si="49"/>
        <v>1.347</v>
      </c>
      <c r="Q85" s="11">
        <f t="shared" si="50"/>
        <v>15.791324736225087</v>
      </c>
      <c r="R85" s="10">
        <f t="shared" si="51"/>
        <v>5.3928419999999999</v>
      </c>
    </row>
    <row r="86" spans="1:18" ht="15" customHeight="1">
      <c r="A86" s="60" t="s">
        <v>43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10">
        <f>SUM(R81:R85)</f>
        <v>588.40345200000002</v>
      </c>
    </row>
    <row r="87" spans="1:18" ht="15.6">
      <c r="A87" s="24" t="s">
        <v>86</v>
      </c>
      <c r="B87" s="2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6"/>
    </row>
    <row r="88" spans="1:18">
      <c r="A88" s="50" t="s">
        <v>45</v>
      </c>
      <c r="B88" s="50"/>
      <c r="C88" s="50"/>
      <c r="D88" s="50"/>
      <c r="E88" s="50"/>
      <c r="F88" s="50"/>
      <c r="G88" s="50"/>
      <c r="H88" s="50"/>
      <c r="I88" s="50"/>
      <c r="J88" s="15"/>
      <c r="K88" s="15"/>
      <c r="L88" s="15"/>
      <c r="M88" s="15"/>
      <c r="N88" s="15"/>
      <c r="O88" s="15"/>
      <c r="P88" s="15"/>
      <c r="Q88" s="15"/>
      <c r="R88" s="16"/>
    </row>
    <row r="89" spans="1:18">
      <c r="A89" s="50"/>
      <c r="B89" s="50"/>
      <c r="C89" s="50"/>
      <c r="D89" s="50"/>
      <c r="E89" s="50"/>
      <c r="F89" s="50"/>
      <c r="G89" s="50"/>
      <c r="H89" s="50"/>
      <c r="I89" s="50"/>
      <c r="J89" s="15"/>
      <c r="K89" s="15"/>
      <c r="L89" s="15"/>
      <c r="M89" s="15"/>
      <c r="N89" s="15"/>
      <c r="O89" s="15"/>
      <c r="P89" s="15"/>
      <c r="Q89" s="15"/>
      <c r="R89" s="16"/>
    </row>
    <row r="90" spans="1:18">
      <c r="A90" s="50" t="s">
        <v>45</v>
      </c>
      <c r="B90" s="50"/>
      <c r="C90" s="50"/>
      <c r="D90" s="50"/>
      <c r="E90" s="50"/>
      <c r="F90" s="50"/>
      <c r="G90" s="50"/>
      <c r="H90" s="50"/>
      <c r="I90" s="50"/>
      <c r="J90" s="15"/>
      <c r="K90" s="15"/>
      <c r="L90" s="15"/>
      <c r="M90" s="15"/>
      <c r="N90" s="15"/>
      <c r="O90" s="15"/>
      <c r="P90" s="15"/>
      <c r="Q90" s="15"/>
      <c r="R90" s="16"/>
    </row>
    <row r="91" spans="1:18">
      <c r="A91" s="50"/>
      <c r="B91" s="50"/>
      <c r="C91" s="50"/>
      <c r="D91" s="50"/>
      <c r="E91" s="50"/>
      <c r="F91" s="50"/>
      <c r="G91" s="50"/>
      <c r="H91" s="50"/>
      <c r="I91" s="50"/>
      <c r="J91" s="15"/>
      <c r="K91" s="15"/>
      <c r="L91" s="15"/>
      <c r="M91" s="15"/>
      <c r="N91" s="15"/>
      <c r="O91" s="15"/>
      <c r="P91" s="15"/>
      <c r="Q91" s="15"/>
      <c r="R91" s="16"/>
    </row>
    <row r="92" spans="1:18">
      <c r="A92" s="63" t="s">
        <v>87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8"/>
    </row>
    <row r="93" spans="1:18" ht="16.8">
      <c r="A93" s="65" t="s">
        <v>27</v>
      </c>
      <c r="B93" s="66"/>
      <c r="C93" s="66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8"/>
    </row>
    <row r="94" spans="1:18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8"/>
    </row>
    <row r="95" spans="1:18">
      <c r="A95" s="1">
        <v>1</v>
      </c>
      <c r="B95" s="1" t="s">
        <v>39</v>
      </c>
      <c r="C95" s="12" t="s">
        <v>29</v>
      </c>
      <c r="D95" s="1" t="s">
        <v>30</v>
      </c>
      <c r="E95" s="1">
        <v>1</v>
      </c>
      <c r="F95" s="1" t="s">
        <v>31</v>
      </c>
      <c r="G95" s="1">
        <v>1</v>
      </c>
      <c r="H95" s="1" t="s">
        <v>32</v>
      </c>
      <c r="I95" s="1"/>
      <c r="J95" s="1">
        <v>16</v>
      </c>
      <c r="K95" s="1"/>
      <c r="L95" s="1">
        <v>2</v>
      </c>
      <c r="M95" s="1"/>
      <c r="N95" s="4">
        <f t="shared" ref="N95" si="52">(IF(F95="OŽ",IF(L95=1,550.8,IF(L95=2,426.38,IF(L95=3,342.14,IF(L95=4,181.44,IF(L95=5,168.48,IF(L95=6,155.52,IF(L95=7,148.5,IF(L95=8,144,0))))))))+IF(L95&lt;=8,0,IF(L95&lt;=16,137.7,IF(L95&lt;=24,108,IF(L95&lt;=32,80.1,IF(L95&lt;=36,52.2,0)))))-IF(L95&lt;=8,0,IF(L95&lt;=16,(L95-9)*2.754,IF(L95&lt;=24,(L95-17)* 2.754,IF(L95&lt;=32,(L95-25)* 2.754,IF(L95&lt;=36,(L95-33)*2.754,0))))),0)+IF(F95="PČ",IF(L95=1,449,IF(L95=2,314.6,IF(L95=3,238,IF(L95=4,172,IF(L95=5,159,IF(L95=6,145,IF(L95=7,132,IF(L95=8,119,0))))))))+IF(L95&lt;=8,0,IF(L95&lt;=16,88,IF(L95&lt;=24,55,IF(L95&lt;=32,22,0))))-IF(L95&lt;=8,0,IF(L95&lt;=16,(L95-9)*2.245,IF(L95&lt;=24,(L95-17)*2.245,IF(L95&lt;=32,(L95-25)*2.245,0)))),0)+IF(F95="PČneol",IF(L95=1,85,IF(L95=2,64.61,IF(L95=3,50.76,IF(L95=4,16.25,IF(L95=5,15,IF(L95=6,13.75,IF(L95=7,12.5,IF(L95=8,11.25,0))))))))+IF(L95&lt;=8,0,IF(L95&lt;=16,9,0))-IF(L95&lt;=8,0,IF(L95&lt;=16,(L95-9)*0.425,0)),0)+IF(F95="PŽ",IF(L95=1,85,IF(L95=2,59.5,IF(L95=3,45,IF(L95=4,32.5,IF(L95=5,30,IF(L95=6,27.5,IF(L95=7,25,IF(L95=8,22.5,0))))))))+IF(L95&lt;=8,0,IF(L95&lt;=16,19,IF(L95&lt;=24,13,IF(L95&lt;=32,8,0))))-IF(L95&lt;=8,0,IF(L95&lt;=16,(L95-9)*0.425,IF(L95&lt;=24,(L95-17)*0.425,IF(L95&lt;=32,(L95-25)*0.425,0)))),0)+IF(F95="EČ",IF(L95=1,204,IF(L95=2,156.24,IF(L95=3,123.84,IF(L95=4,72,IF(L95=5,66,IF(L95=6,60,IF(L95=7,54,IF(L95=8,48,0))))))))+IF(L95&lt;=8,0,IF(L95&lt;=16,40,IF(L95&lt;=24,25,0)))-IF(L95&lt;=8,0,IF(L95&lt;=16,(L95-9)*1.02,IF(L95&lt;=24,(L95-17)*1.02,0))),0)+IF(F95="EČneol",IF(L95=1,68,IF(L95=2,51.69,IF(L95=3,40.61,IF(L95=4,13,IF(L95=5,12,IF(L95=6,11,IF(L95=7,10,IF(L95=8,9,0)))))))))+IF(F95="EŽ",IF(L95=1,68,IF(L95=2,47.6,IF(L95=3,36,IF(L95=4,18,IF(L95=5,16.5,IF(L95=6,15,IF(L95=7,13.5,IF(L95=8,12,0))))))))+IF(L95&lt;=8,0,IF(L95&lt;=16,10,IF(L95&lt;=24,6,0)))-IF(L95&lt;=8,0,IF(L95&lt;=16,(L95-9)*0.34,IF(L95&lt;=24,(L95-17)*0.34,0))),0)+IF(F95="PT",IF(L95=1,68,IF(L95=2,52.08,IF(L95=3,41.28,IF(L95=4,24,IF(L95=5,22,IF(L95=6,20,IF(L95=7,18,IF(L95=8,16,0))))))))+IF(L95&lt;=8,0,IF(L95&lt;=16,13,IF(L95&lt;=24,9,IF(L95&lt;=32,4,0))))-IF(L95&lt;=8,0,IF(L95&lt;=16,(L95-9)*0.34,IF(L95&lt;=24,(L95-17)*0.34,IF(L95&lt;=32,(L95-25)*0.34,0)))),0)+IF(F95="JOŽ",IF(L95=1,85,IF(L95=2,59.5,IF(L95=3,45,IF(L95=4,32.5,IF(L95=5,30,IF(L95=6,27.5,IF(L95=7,25,IF(L95=8,22.5,0))))))))+IF(L95&lt;=8,0,IF(L95&lt;=16,19,IF(L95&lt;=24,13,0)))-IF(L95&lt;=8,0,IF(L95&lt;=16,(L95-9)*0.425,IF(L95&lt;=24,(L95-17)*0.425,0))),0)+IF(F95="JPČ",IF(L95=1,68,IF(L95=2,47.6,IF(L95=3,36,IF(L95=4,26,IF(L95=5,24,IF(L95=6,22,IF(L95=7,20,IF(L95=8,18,0))))))))+IF(L95&lt;=8,0,IF(L95&lt;=16,13,IF(L95&lt;=24,9,0)))-IF(L95&lt;=8,0,IF(L95&lt;=16,(L95-9)*0.34,IF(L95&lt;=24,(L95-17)*0.34,0))),0)+IF(F95="JEČ",IF(L95=1,34,IF(L95=2,26.04,IF(L95=3,20.6,IF(L95=4,12,IF(L95=5,11,IF(L95=6,10,IF(L95=7,9,IF(L95=8,8,0))))))))+IF(L95&lt;=8,0,IF(L95&lt;=16,6,0))-IF(L95&lt;=8,0,IF(L95&lt;=16,(L95-9)*0.17,0)),0)+IF(F95="JEOF",IF(L95=1,34,IF(L95=2,26.04,IF(L95=3,20.6,IF(L95=4,12,IF(L95=5,11,IF(L95=6,10,IF(L95=7,9,IF(L95=8,8,0))))))))+IF(L95&lt;=8,0,IF(L95&lt;=16,6,0))-IF(L95&lt;=8,0,IF(L95&lt;=16,(L95-9)*0.17,0)),0)+IF(F95="JnPČ",IF(L95=1,51,IF(L95=2,35.7,IF(L95=3,27,IF(L95=4,19.5,IF(L95=5,18,IF(L95=6,16.5,IF(L95=7,15,IF(L95=8,13.5,0))))))))+IF(L95&lt;=8,0,IF(L95&lt;=16,10,0))-IF(L95&lt;=8,0,IF(L95&lt;=16,(L95-9)*0.255,0)),0)+IF(F95="JnEČ",IF(L95=1,25.5,IF(L95=2,19.53,IF(L95=3,15.48,IF(L95=4,9,IF(L95=5,8.25,IF(L95=6,7.5,IF(L95=7,6.75,IF(L95=8,6,0))))))))+IF(L95&lt;=8,0,IF(L95&lt;=16,5,0))-IF(L95&lt;=8,0,IF(L95&lt;=16,(L95-9)*0.1275,0)),0)+IF(F95="JčPČ",IF(L95=1,21.25,IF(L95=2,14.5,IF(L95=3,11.5,IF(L95=4,7,IF(L95=5,6.5,IF(L95=6,6,IF(L95=7,5.5,IF(L95=8,5,0))))))))+IF(L95&lt;=8,0,IF(L95&lt;=16,4,0))-IF(L95&lt;=8,0,IF(L95&lt;=16,(L95-9)*0.10625,0)),0)+IF(F95="JčEČ",IF(L95=1,17,IF(L95=2,13.02,IF(L95=3,10.32,IF(L95=4,6,IF(L95=5,5.5,IF(L95=6,5,IF(L95=7,4.5,IF(L95=8,4,0))))))))+IF(L95&lt;=8,0,IF(L95&lt;=16,3,0))-IF(L95&lt;=8,0,IF(L95&lt;=16,(L95-9)*0.085,0)),0)+IF(F95="NEAK",IF(L95=1,11.48,IF(L95=2,8.79,IF(L95=3,6.97,IF(L95=4,4.05,IF(L95=5,3.71,IF(L95=6,3.38,IF(L95=7,3.04,IF(L95=8,2.7,0))))))))+IF(L95&lt;=8,0,IF(L95&lt;=16,2,IF(L95&lt;=24,1.3,0)))-IF(L95&lt;=8,0,IF(L95&lt;=16,(L95-9)*0.0574,IF(L95&lt;=24,(L95-17)*0.0574,0))),0))*IF(L95&lt;4,1,IF(OR(F95="PČ",F95="PŽ",F95="PT"),IF(J95&lt;32,J95/32,1),1))* IF(L95&lt;4,1,IF(OR(F95="EČ",F95="EŽ",F95="JOŽ",F95="JPČ",F95="NEAK"),IF(J95&lt;24,J95/24,1),1))*IF(L95&lt;4,1,IF(OR(F95="PČneol",F95="JEČ",F95="JEOF",F95="JnPČ",F95="JnEČ",F95="JčPČ",F95="JčEČ"),IF(J95&lt;16,J95/16,1),1))*IF(L95&lt;4,1,IF(F95="EČneol",IF(J95&lt;8,J95/8,1),1))</f>
        <v>156.24</v>
      </c>
      <c r="O95" s="9">
        <f t="shared" ref="O95" si="53">IF(F95="OŽ",N95,IF(H95="Ne",IF(J95*0.3&lt;=J95-L95,N95,0),IF(J95*0.1&lt;=J95-L95,N95,0)))</f>
        <v>156.24</v>
      </c>
      <c r="P95" s="5">
        <f t="shared" ref="P95" si="54">IF(O95=0,0,IF(F95="OŽ",IF(L95&gt;35,0,IF(J95&gt;35,(36-L95)*1.836,((36-L95)-(36-J95))*1.836)),0)+IF(F95="PČ",IF(L95&gt;31,0,IF(J95&gt;31,(32-L95)*1.347,((32-L95)-(32-J95))*1.347)),0)+ IF(F95="PČneol",IF(L95&gt;15,0,IF(J95&gt;15,(16-L95)*0.255,((16-L95)-(16-J95))*0.255)),0)+IF(F95="PŽ",IF(L95&gt;31,0,IF(J95&gt;31,(32-L95)*0.255,((32-L95)-(32-J95))*0.255)),0)+IF(F95="EČ",IF(L95&gt;23,0,IF(J95&gt;23,(24-L95)*0.612,((24-L95)-(24-J95))*0.612)),0)+IF(F95="EČneol",IF(L95&gt;7,0,IF(J95&gt;7,(8-L95)*0.204,((8-L95)-(8-J95))*0.204)),0)+IF(F95="EŽ",IF(L95&gt;23,0,IF(J95&gt;23,(24-L95)*0.204,((24-L95)-(24-J95))*0.204)),0)+IF(F95="PT",IF(L95&gt;31,0,IF(J95&gt;31,(32-L95)*0.204,((32-L95)-(32-J95))*0.204)),0)+IF(F95="JOŽ",IF(L95&gt;23,0,IF(J95&gt;23,(24-L95)*0.255,((24-L95)-(24-J95))*0.255)),0)+IF(F95="JPČ",IF(L95&gt;23,0,IF(J95&gt;23,(24-L95)*0.204,((24-L95)-(24-J95))*0.204)),0)+IF(F95="JEČ",IF(L95&gt;15,0,IF(J95&gt;15,(16-L95)*0.102,((16-L95)-(16-J95))*0.102)),0)+IF(F95="JEOF",IF(L95&gt;15,0,IF(J95&gt;15,(16-L95)*0.102,((16-L95)-(16-J95))*0.102)),0)+IF(F95="JnPČ",IF(L95&gt;15,0,IF(J95&gt;15,(16-L95)*0.153,((16-L95)-(16-J95))*0.153)),0)+IF(F95="JnEČ",IF(L95&gt;15,0,IF(J95&gt;15,(16-L95)*0.0765,((16-L95)-(16-J95))*0.0765)),0)+IF(F95="JčPČ",IF(L95&gt;15,0,IF(J95&gt;15,(16-L95)*0.06375,((16-L95)-(16-J95))*0.06375)),0)+IF(F95="JčEČ",IF(L95&gt;15,0,IF(J95&gt;15,(16-L95)*0.051,((16-L95)-(16-J95))*0.051)),0)+IF(F95="NEAK",IF(L95&gt;23,0,IF(J95&gt;23,(24-L95)*0.03444,((24-L95)-(24-J95))*0.03444)),0))</f>
        <v>8.5679999999999996</v>
      </c>
      <c r="Q95" s="11">
        <f t="shared" ref="Q95" si="55">IF(ISERROR(P95*100/N95),0,(P95*100/N95))</f>
        <v>5.4838709677419351</v>
      </c>
      <c r="R95" s="10">
        <f t="shared" ref="R95" si="56">IF(Q95&lt;=30,O95+P95,O95+O95*0.3)*IF(G95=1,0.4,IF(G95=2,0.75,IF(G95="1 (kas 4 m. 1 k. nerengiamos)",0.52,1)))*IF(D95="olimpinė",1,IF(M95="Ne",0.5,1))*IF(D95="olimpinė",1,IF(J95&lt;8,0,1))*E95*IF(D95="olimpinė",1,IF(K95&lt;16,0,1))*IF(I95&lt;=1,1,1/I95)*IF(OR(A$5="Lietuvos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69.219360000000009</v>
      </c>
    </row>
    <row r="96" spans="1:18">
      <c r="A96" s="1">
        <v>2</v>
      </c>
      <c r="B96" s="1" t="s">
        <v>78</v>
      </c>
      <c r="C96" s="12" t="s">
        <v>34</v>
      </c>
      <c r="D96" s="1" t="s">
        <v>30</v>
      </c>
      <c r="E96" s="1">
        <v>2</v>
      </c>
      <c r="F96" s="1" t="s">
        <v>31</v>
      </c>
      <c r="G96" s="1">
        <v>1</v>
      </c>
      <c r="H96" s="1" t="s">
        <v>32</v>
      </c>
      <c r="I96" s="1"/>
      <c r="J96" s="1">
        <v>17</v>
      </c>
      <c r="K96" s="1"/>
      <c r="L96" s="1">
        <v>9</v>
      </c>
      <c r="M96" s="1"/>
      <c r="N96" s="4">
        <f t="shared" ref="N96:N98" si="57">(IF(F96="OŽ",IF(L96=1,550.8,IF(L96=2,426.38,IF(L96=3,342.14,IF(L96=4,181.44,IF(L96=5,168.48,IF(L96=6,155.52,IF(L96=7,148.5,IF(L96=8,144,0))))))))+IF(L96&lt;=8,0,IF(L96&lt;=16,137.7,IF(L96&lt;=24,108,IF(L96&lt;=32,80.1,IF(L96&lt;=36,52.2,0)))))-IF(L96&lt;=8,0,IF(L96&lt;=16,(L96-9)*2.754,IF(L96&lt;=24,(L96-17)* 2.754,IF(L96&lt;=32,(L96-25)* 2.754,IF(L96&lt;=36,(L96-33)*2.754,0))))),0)+IF(F96="PČ",IF(L96=1,449,IF(L96=2,314.6,IF(L96=3,238,IF(L96=4,172,IF(L96=5,159,IF(L96=6,145,IF(L96=7,132,IF(L96=8,119,0))))))))+IF(L96&lt;=8,0,IF(L96&lt;=16,88,IF(L96&lt;=24,55,IF(L96&lt;=32,22,0))))-IF(L96&lt;=8,0,IF(L96&lt;=16,(L96-9)*2.245,IF(L96&lt;=24,(L96-17)*2.245,IF(L96&lt;=32,(L96-25)*2.245,0)))),0)+IF(F96="PČneol",IF(L96=1,85,IF(L96=2,64.61,IF(L96=3,50.76,IF(L96=4,16.25,IF(L96=5,15,IF(L96=6,13.75,IF(L96=7,12.5,IF(L96=8,11.25,0))))))))+IF(L96&lt;=8,0,IF(L96&lt;=16,9,0))-IF(L96&lt;=8,0,IF(L96&lt;=16,(L96-9)*0.425,0)),0)+IF(F96="PŽ",IF(L96=1,85,IF(L96=2,59.5,IF(L96=3,45,IF(L96=4,32.5,IF(L96=5,30,IF(L96=6,27.5,IF(L96=7,25,IF(L96=8,22.5,0))))))))+IF(L96&lt;=8,0,IF(L96&lt;=16,19,IF(L96&lt;=24,13,IF(L96&lt;=32,8,0))))-IF(L96&lt;=8,0,IF(L96&lt;=16,(L96-9)*0.425,IF(L96&lt;=24,(L96-17)*0.425,IF(L96&lt;=32,(L96-25)*0.425,0)))),0)+IF(F96="EČ",IF(L96=1,204,IF(L96=2,156.24,IF(L96=3,123.84,IF(L96=4,72,IF(L96=5,66,IF(L96=6,60,IF(L96=7,54,IF(L96=8,48,0))))))))+IF(L96&lt;=8,0,IF(L96&lt;=16,40,IF(L96&lt;=24,25,0)))-IF(L96&lt;=8,0,IF(L96&lt;=16,(L96-9)*1.02,IF(L96&lt;=24,(L96-17)*1.02,0))),0)+IF(F96="EČneol",IF(L96=1,68,IF(L96=2,51.69,IF(L96=3,40.61,IF(L96=4,13,IF(L96=5,12,IF(L96=6,11,IF(L96=7,10,IF(L96=8,9,0)))))))))+IF(F96="EŽ",IF(L96=1,68,IF(L96=2,47.6,IF(L96=3,36,IF(L96=4,18,IF(L96=5,16.5,IF(L96=6,15,IF(L96=7,13.5,IF(L96=8,12,0))))))))+IF(L96&lt;=8,0,IF(L96&lt;=16,10,IF(L96&lt;=24,6,0)))-IF(L96&lt;=8,0,IF(L96&lt;=16,(L96-9)*0.34,IF(L96&lt;=24,(L96-17)*0.34,0))),0)+IF(F96="PT",IF(L96=1,68,IF(L96=2,52.08,IF(L96=3,41.28,IF(L96=4,24,IF(L96=5,22,IF(L96=6,20,IF(L96=7,18,IF(L96=8,16,0))))))))+IF(L96&lt;=8,0,IF(L96&lt;=16,13,IF(L96&lt;=24,9,IF(L96&lt;=32,4,0))))-IF(L96&lt;=8,0,IF(L96&lt;=16,(L96-9)*0.34,IF(L96&lt;=24,(L96-17)*0.34,IF(L96&lt;=32,(L96-25)*0.34,0)))),0)+IF(F96="JOŽ",IF(L96=1,85,IF(L96=2,59.5,IF(L96=3,45,IF(L96=4,32.5,IF(L96=5,30,IF(L96=6,27.5,IF(L96=7,25,IF(L96=8,22.5,0))))))))+IF(L96&lt;=8,0,IF(L96&lt;=16,19,IF(L96&lt;=24,13,0)))-IF(L96&lt;=8,0,IF(L96&lt;=16,(L96-9)*0.425,IF(L96&lt;=24,(L96-17)*0.425,0))),0)+IF(F96="JPČ",IF(L96=1,68,IF(L96=2,47.6,IF(L96=3,36,IF(L96=4,26,IF(L96=5,24,IF(L96=6,22,IF(L96=7,20,IF(L96=8,18,0))))))))+IF(L96&lt;=8,0,IF(L96&lt;=16,13,IF(L96&lt;=24,9,0)))-IF(L96&lt;=8,0,IF(L96&lt;=16,(L96-9)*0.34,IF(L96&lt;=24,(L96-17)*0.34,0))),0)+IF(F96="JEČ",IF(L96=1,34,IF(L96=2,26.04,IF(L96=3,20.6,IF(L96=4,12,IF(L96=5,11,IF(L96=6,10,IF(L96=7,9,IF(L96=8,8,0))))))))+IF(L96&lt;=8,0,IF(L96&lt;=16,6,0))-IF(L96&lt;=8,0,IF(L96&lt;=16,(L96-9)*0.17,0)),0)+IF(F96="JEOF",IF(L96=1,34,IF(L96=2,26.04,IF(L96=3,20.6,IF(L96=4,12,IF(L96=5,11,IF(L96=6,10,IF(L96=7,9,IF(L96=8,8,0))))))))+IF(L96&lt;=8,0,IF(L96&lt;=16,6,0))-IF(L96&lt;=8,0,IF(L96&lt;=16,(L96-9)*0.17,0)),0)+IF(F96="JnPČ",IF(L96=1,51,IF(L96=2,35.7,IF(L96=3,27,IF(L96=4,19.5,IF(L96=5,18,IF(L96=6,16.5,IF(L96=7,15,IF(L96=8,13.5,0))))))))+IF(L96&lt;=8,0,IF(L96&lt;=16,10,0))-IF(L96&lt;=8,0,IF(L96&lt;=16,(L96-9)*0.255,0)),0)+IF(F96="JnEČ",IF(L96=1,25.5,IF(L96=2,19.53,IF(L96=3,15.48,IF(L96=4,9,IF(L96=5,8.25,IF(L96=6,7.5,IF(L96=7,6.75,IF(L96=8,6,0))))))))+IF(L96&lt;=8,0,IF(L96&lt;=16,5,0))-IF(L96&lt;=8,0,IF(L96&lt;=16,(L96-9)*0.1275,0)),0)+IF(F96="JčPČ",IF(L96=1,21.25,IF(L96=2,14.5,IF(L96=3,11.5,IF(L96=4,7,IF(L96=5,6.5,IF(L96=6,6,IF(L96=7,5.5,IF(L96=8,5,0))))))))+IF(L96&lt;=8,0,IF(L96&lt;=16,4,0))-IF(L96&lt;=8,0,IF(L96&lt;=16,(L96-9)*0.10625,0)),0)+IF(F96="JčEČ",IF(L96=1,17,IF(L96=2,13.02,IF(L96=3,10.32,IF(L96=4,6,IF(L96=5,5.5,IF(L96=6,5,IF(L96=7,4.5,IF(L96=8,4,0))))))))+IF(L96&lt;=8,0,IF(L96&lt;=16,3,0))-IF(L96&lt;=8,0,IF(L96&lt;=16,(L96-9)*0.085,0)),0)+IF(F96="NEAK",IF(L96=1,11.48,IF(L96=2,8.79,IF(L96=3,6.97,IF(L96=4,4.05,IF(L96=5,3.71,IF(L96=6,3.38,IF(L96=7,3.04,IF(L96=8,2.7,0))))))))+IF(L96&lt;=8,0,IF(L96&lt;=16,2,IF(L96&lt;=24,1.3,0)))-IF(L96&lt;=8,0,IF(L96&lt;=16,(L96-9)*0.0574,IF(L96&lt;=24,(L96-17)*0.0574,0))),0))*IF(L96&lt;4,1,IF(OR(F96="PČ",F96="PŽ",F96="PT"),IF(J96&lt;32,J96/32,1),1))* IF(L96&lt;4,1,IF(OR(F96="EČ",F96="EŽ",F96="JOŽ",F96="JPČ",F96="NEAK"),IF(J96&lt;24,J96/24,1),1))*IF(L96&lt;4,1,IF(OR(F96="PČneol",F96="JEČ",F96="JEOF",F96="JnPČ",F96="JnEČ",F96="JčPČ",F96="JčEČ"),IF(J96&lt;16,J96/16,1),1))*IF(L96&lt;4,1,IF(F96="EČneol",IF(J96&lt;8,J96/8,1),1))</f>
        <v>28.333333333333336</v>
      </c>
      <c r="O96" s="9">
        <f t="shared" ref="O96:O98" si="58">IF(F96="OŽ",N96,IF(H96="Ne",IF(J96*0.3&lt;=J96-L96,N96,0),IF(J96*0.1&lt;=J96-L96,N96,0)))</f>
        <v>28.333333333333336</v>
      </c>
      <c r="P96" s="5">
        <f t="shared" ref="P96:P98" si="59">IF(O96=0,0,IF(F96="OŽ",IF(L96&gt;35,0,IF(J96&gt;35,(36-L96)*1.836,((36-L96)-(36-J96))*1.836)),0)+IF(F96="PČ",IF(L96&gt;31,0,IF(J96&gt;31,(32-L96)*1.347,((32-L96)-(32-J96))*1.347)),0)+ IF(F96="PČneol",IF(L96&gt;15,0,IF(J96&gt;15,(16-L96)*0.255,((16-L96)-(16-J96))*0.255)),0)+IF(F96="PŽ",IF(L96&gt;31,0,IF(J96&gt;31,(32-L96)*0.255,((32-L96)-(32-J96))*0.255)),0)+IF(F96="EČ",IF(L96&gt;23,0,IF(J96&gt;23,(24-L96)*0.612,((24-L96)-(24-J96))*0.612)),0)+IF(F96="EČneol",IF(L96&gt;7,0,IF(J96&gt;7,(8-L96)*0.204,((8-L96)-(8-J96))*0.204)),0)+IF(F96="EŽ",IF(L96&gt;23,0,IF(J96&gt;23,(24-L96)*0.204,((24-L96)-(24-J96))*0.204)),0)+IF(F96="PT",IF(L96&gt;31,0,IF(J96&gt;31,(32-L96)*0.204,((32-L96)-(32-J96))*0.204)),0)+IF(F96="JOŽ",IF(L96&gt;23,0,IF(J96&gt;23,(24-L96)*0.255,((24-L96)-(24-J96))*0.255)),0)+IF(F96="JPČ",IF(L96&gt;23,0,IF(J96&gt;23,(24-L96)*0.204,((24-L96)-(24-J96))*0.204)),0)+IF(F96="JEČ",IF(L96&gt;15,0,IF(J96&gt;15,(16-L96)*0.102,((16-L96)-(16-J96))*0.102)),0)+IF(F96="JEOF",IF(L96&gt;15,0,IF(J96&gt;15,(16-L96)*0.102,((16-L96)-(16-J96))*0.102)),0)+IF(F96="JnPČ",IF(L96&gt;15,0,IF(J96&gt;15,(16-L96)*0.153,((16-L96)-(16-J96))*0.153)),0)+IF(F96="JnEČ",IF(L96&gt;15,0,IF(J96&gt;15,(16-L96)*0.0765,((16-L96)-(16-J96))*0.0765)),0)+IF(F96="JčPČ",IF(L96&gt;15,0,IF(J96&gt;15,(16-L96)*0.06375,((16-L96)-(16-J96))*0.06375)),0)+IF(F96="JčEČ",IF(L96&gt;15,0,IF(J96&gt;15,(16-L96)*0.051,((16-L96)-(16-J96))*0.051)),0)+IF(F96="NEAK",IF(L96&gt;23,0,IF(J96&gt;23,(24-L96)*0.03444,((24-L96)-(24-J96))*0.03444)),0))</f>
        <v>4.8959999999999999</v>
      </c>
      <c r="Q96" s="11">
        <f t="shared" ref="Q96:Q98" si="60">IF(ISERROR(P96*100/N96),0,(P96*100/N96))</f>
        <v>17.279999999999998</v>
      </c>
      <c r="R96" s="10">
        <f t="shared" ref="R96:R98" si="61">IF(Q96&lt;=30,O96+P96,O96+O96*0.3)*IF(G96=1,0.4,IF(G96=2,0.75,IF(G96="1 (kas 4 m. 1 k. nerengiamos)",0.52,1)))*IF(D96="olimpinė",1,IF(M96="Ne",0.5,1))*IF(D96="olimpinė",1,IF(J96&lt;8,0,1))*E96*IF(D96="olimpinė",1,IF(K96&lt;16,0,1))*IF(I96&lt;=1,1,1/I96)*IF(OR(A$5="Lietuvos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27.912640000000003</v>
      </c>
    </row>
    <row r="97" spans="1:18">
      <c r="A97" s="1">
        <v>3</v>
      </c>
      <c r="B97" s="1" t="s">
        <v>75</v>
      </c>
      <c r="C97" s="12" t="s">
        <v>36</v>
      </c>
      <c r="D97" s="1" t="s">
        <v>30</v>
      </c>
      <c r="E97" s="1">
        <v>2</v>
      </c>
      <c r="F97" s="1" t="s">
        <v>31</v>
      </c>
      <c r="G97" s="1">
        <v>1</v>
      </c>
      <c r="H97" s="1" t="s">
        <v>32</v>
      </c>
      <c r="I97" s="1"/>
      <c r="J97" s="1">
        <v>19</v>
      </c>
      <c r="K97" s="1"/>
      <c r="L97" s="1">
        <v>6</v>
      </c>
      <c r="M97" s="1"/>
      <c r="N97" s="4">
        <f t="shared" si="57"/>
        <v>47.5</v>
      </c>
      <c r="O97" s="9">
        <f t="shared" si="58"/>
        <v>47.5</v>
      </c>
      <c r="P97" s="5">
        <f t="shared" si="59"/>
        <v>7.9559999999999995</v>
      </c>
      <c r="Q97" s="11">
        <f t="shared" si="60"/>
        <v>16.749473684210525</v>
      </c>
      <c r="R97" s="10">
        <f t="shared" si="61"/>
        <v>46.583040000000004</v>
      </c>
    </row>
    <row r="98" spans="1:18">
      <c r="A98" s="1">
        <v>4</v>
      </c>
      <c r="B98" s="1" t="s">
        <v>37</v>
      </c>
      <c r="C98" s="12" t="s">
        <v>38</v>
      </c>
      <c r="D98" s="1" t="s">
        <v>30</v>
      </c>
      <c r="E98" s="1">
        <v>1</v>
      </c>
      <c r="F98" s="1" t="s">
        <v>31</v>
      </c>
      <c r="G98" s="1">
        <v>1</v>
      </c>
      <c r="H98" s="1" t="s">
        <v>32</v>
      </c>
      <c r="I98" s="1"/>
      <c r="J98" s="1">
        <v>21</v>
      </c>
      <c r="K98" s="1"/>
      <c r="L98" s="1">
        <v>3</v>
      </c>
      <c r="M98" s="1"/>
      <c r="N98" s="4">
        <f t="shared" si="57"/>
        <v>123.84</v>
      </c>
      <c r="O98" s="9">
        <f t="shared" si="58"/>
        <v>123.84</v>
      </c>
      <c r="P98" s="5">
        <f t="shared" si="59"/>
        <v>11.016</v>
      </c>
      <c r="Q98" s="11">
        <f t="shared" si="60"/>
        <v>8.8953488372093013</v>
      </c>
      <c r="R98" s="10">
        <f t="shared" si="61"/>
        <v>56.639520000000005</v>
      </c>
    </row>
    <row r="99" spans="1:18">
      <c r="A99" s="60" t="s">
        <v>43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2"/>
      <c r="R99" s="10">
        <f>SUM(R95:R98)</f>
        <v>200.35456000000002</v>
      </c>
    </row>
    <row r="100" spans="1:18" ht="15.6">
      <c r="A100" s="24" t="s">
        <v>88</v>
      </c>
      <c r="B100" s="2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6"/>
    </row>
    <row r="101" spans="1:18">
      <c r="A101" s="50" t="s">
        <v>45</v>
      </c>
      <c r="B101" s="50"/>
      <c r="C101" s="50"/>
      <c r="D101" s="50"/>
      <c r="E101" s="50"/>
      <c r="F101" s="50"/>
      <c r="G101" s="50"/>
      <c r="H101" s="50"/>
      <c r="I101" s="50"/>
      <c r="J101" s="15"/>
      <c r="K101" s="15"/>
      <c r="L101" s="15"/>
      <c r="M101" s="15"/>
      <c r="N101" s="15"/>
      <c r="O101" s="15"/>
      <c r="P101" s="15"/>
      <c r="Q101" s="15"/>
      <c r="R101" s="16"/>
    </row>
    <row r="102" spans="1:18">
      <c r="A102" s="50"/>
      <c r="B102" s="50"/>
      <c r="C102" s="50"/>
      <c r="D102" s="50"/>
      <c r="E102" s="50"/>
      <c r="F102" s="50"/>
      <c r="G102" s="50"/>
      <c r="H102" s="50"/>
      <c r="I102" s="50"/>
      <c r="J102" s="15"/>
      <c r="K102" s="15"/>
      <c r="L102" s="15"/>
      <c r="M102" s="15"/>
      <c r="N102" s="15"/>
      <c r="O102" s="15"/>
      <c r="P102" s="15"/>
      <c r="Q102" s="15"/>
      <c r="R102" s="16"/>
    </row>
    <row r="103" spans="1:18">
      <c r="A103" s="63" t="s">
        <v>89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8"/>
    </row>
    <row r="104" spans="1:18" ht="16.8">
      <c r="A104" s="65" t="s">
        <v>27</v>
      </c>
      <c r="B104" s="66"/>
      <c r="C104" s="66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8"/>
    </row>
    <row r="105" spans="1:18">
      <c r="A105" s="63" t="s">
        <v>90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8"/>
    </row>
    <row r="106" spans="1:18">
      <c r="A106" s="1">
        <v>1</v>
      </c>
      <c r="B106" s="1" t="s">
        <v>91</v>
      </c>
      <c r="C106" s="12" t="s">
        <v>85</v>
      </c>
      <c r="D106" s="1" t="s">
        <v>30</v>
      </c>
      <c r="E106" s="1">
        <v>1</v>
      </c>
      <c r="F106" s="1" t="s">
        <v>54</v>
      </c>
      <c r="G106" s="1">
        <v>1</v>
      </c>
      <c r="H106" s="1" t="s">
        <v>32</v>
      </c>
      <c r="I106" s="1"/>
      <c r="J106" s="1">
        <v>32</v>
      </c>
      <c r="K106" s="1"/>
      <c r="L106" s="1">
        <v>12</v>
      </c>
      <c r="M106" s="1"/>
      <c r="N106" s="4">
        <f t="shared" ref="N106" si="62">(IF(F106="OŽ",IF(L106=1,550.8,IF(L106=2,426.38,IF(L106=3,342.14,IF(L106=4,181.44,IF(L106=5,168.48,IF(L106=6,155.52,IF(L106=7,148.5,IF(L106=8,144,0))))))))+IF(L106&lt;=8,0,IF(L106&lt;=16,137.7,IF(L106&lt;=24,108,IF(L106&lt;=32,80.1,IF(L106&lt;=36,52.2,0)))))-IF(L106&lt;=8,0,IF(L106&lt;=16,(L106-9)*2.754,IF(L106&lt;=24,(L106-17)* 2.754,IF(L106&lt;=32,(L106-25)* 2.754,IF(L106&lt;=36,(L106-33)*2.754,0))))),0)+IF(F106="PČ",IF(L106=1,449,IF(L106=2,314.6,IF(L106=3,238,IF(L106=4,172,IF(L106=5,159,IF(L106=6,145,IF(L106=7,132,IF(L106=8,119,0))))))))+IF(L106&lt;=8,0,IF(L106&lt;=16,88,IF(L106&lt;=24,55,IF(L106&lt;=32,22,0))))-IF(L106&lt;=8,0,IF(L106&lt;=16,(L106-9)*2.245,IF(L106&lt;=24,(L106-17)*2.245,IF(L106&lt;=32,(L106-25)*2.245,0)))),0)+IF(F106="PČneol",IF(L106=1,85,IF(L106=2,64.61,IF(L106=3,50.76,IF(L106=4,16.25,IF(L106=5,15,IF(L106=6,13.75,IF(L106=7,12.5,IF(L106=8,11.25,0))))))))+IF(L106&lt;=8,0,IF(L106&lt;=16,9,0))-IF(L106&lt;=8,0,IF(L106&lt;=16,(L106-9)*0.425,0)),0)+IF(F106="PŽ",IF(L106=1,85,IF(L106=2,59.5,IF(L106=3,45,IF(L106=4,32.5,IF(L106=5,30,IF(L106=6,27.5,IF(L106=7,25,IF(L106=8,22.5,0))))))))+IF(L106&lt;=8,0,IF(L106&lt;=16,19,IF(L106&lt;=24,13,IF(L106&lt;=32,8,0))))-IF(L106&lt;=8,0,IF(L106&lt;=16,(L106-9)*0.425,IF(L106&lt;=24,(L106-17)*0.425,IF(L106&lt;=32,(L106-25)*0.425,0)))),0)+IF(F106="EČ",IF(L106=1,204,IF(L106=2,156.24,IF(L106=3,123.84,IF(L106=4,72,IF(L106=5,66,IF(L106=6,60,IF(L106=7,54,IF(L106=8,48,0))))))))+IF(L106&lt;=8,0,IF(L106&lt;=16,40,IF(L106&lt;=24,25,0)))-IF(L106&lt;=8,0,IF(L106&lt;=16,(L106-9)*1.02,IF(L106&lt;=24,(L106-17)*1.02,0))),0)+IF(F106="EČneol",IF(L106=1,68,IF(L106=2,51.69,IF(L106=3,40.61,IF(L106=4,13,IF(L106=5,12,IF(L106=6,11,IF(L106=7,10,IF(L106=8,9,0)))))))))+IF(F106="EŽ",IF(L106=1,68,IF(L106=2,47.6,IF(L106=3,36,IF(L106=4,18,IF(L106=5,16.5,IF(L106=6,15,IF(L106=7,13.5,IF(L106=8,12,0))))))))+IF(L106&lt;=8,0,IF(L106&lt;=16,10,IF(L106&lt;=24,6,0)))-IF(L106&lt;=8,0,IF(L106&lt;=16,(L106-9)*0.34,IF(L106&lt;=24,(L106-17)*0.34,0))),0)+IF(F106="PT",IF(L106=1,68,IF(L106=2,52.08,IF(L106=3,41.28,IF(L106=4,24,IF(L106=5,22,IF(L106=6,20,IF(L106=7,18,IF(L106=8,16,0))))))))+IF(L106&lt;=8,0,IF(L106&lt;=16,13,IF(L106&lt;=24,9,IF(L106&lt;=32,4,0))))-IF(L106&lt;=8,0,IF(L106&lt;=16,(L106-9)*0.34,IF(L106&lt;=24,(L106-17)*0.34,IF(L106&lt;=32,(L106-25)*0.34,0)))),0)+IF(F106="JOŽ",IF(L106=1,85,IF(L106=2,59.5,IF(L106=3,45,IF(L106=4,32.5,IF(L106=5,30,IF(L106=6,27.5,IF(L106=7,25,IF(L106=8,22.5,0))))))))+IF(L106&lt;=8,0,IF(L106&lt;=16,19,IF(L106&lt;=24,13,0)))-IF(L106&lt;=8,0,IF(L106&lt;=16,(L106-9)*0.425,IF(L106&lt;=24,(L106-17)*0.425,0))),0)+IF(F106="JPČ",IF(L106=1,68,IF(L106=2,47.6,IF(L106=3,36,IF(L106=4,26,IF(L106=5,24,IF(L106=6,22,IF(L106=7,20,IF(L106=8,18,0))))))))+IF(L106&lt;=8,0,IF(L106&lt;=16,13,IF(L106&lt;=24,9,0)))-IF(L106&lt;=8,0,IF(L106&lt;=16,(L106-9)*0.34,IF(L106&lt;=24,(L106-17)*0.34,0))),0)+IF(F106="JEČ",IF(L106=1,34,IF(L106=2,26.04,IF(L106=3,20.6,IF(L106=4,12,IF(L106=5,11,IF(L106=6,10,IF(L106=7,9,IF(L106=8,8,0))))))))+IF(L106&lt;=8,0,IF(L106&lt;=16,6,0))-IF(L106&lt;=8,0,IF(L106&lt;=16,(L106-9)*0.17,0)),0)+IF(F106="JEOF",IF(L106=1,34,IF(L106=2,26.04,IF(L106=3,20.6,IF(L106=4,12,IF(L106=5,11,IF(L106=6,10,IF(L106=7,9,IF(L106=8,8,0))))))))+IF(L106&lt;=8,0,IF(L106&lt;=16,6,0))-IF(L106&lt;=8,0,IF(L106&lt;=16,(L106-9)*0.17,0)),0)+IF(F106="JnPČ",IF(L106=1,51,IF(L106=2,35.7,IF(L106=3,27,IF(L106=4,19.5,IF(L106=5,18,IF(L106=6,16.5,IF(L106=7,15,IF(L106=8,13.5,0))))))))+IF(L106&lt;=8,0,IF(L106&lt;=16,10,0))-IF(L106&lt;=8,0,IF(L106&lt;=16,(L106-9)*0.255,0)),0)+IF(F106="JnEČ",IF(L106=1,25.5,IF(L106=2,19.53,IF(L106=3,15.48,IF(L106=4,9,IF(L106=5,8.25,IF(L106=6,7.5,IF(L106=7,6.75,IF(L106=8,6,0))))))))+IF(L106&lt;=8,0,IF(L106&lt;=16,5,0))-IF(L106&lt;=8,0,IF(L106&lt;=16,(L106-9)*0.1275,0)),0)+IF(F106="JčPČ",IF(L106=1,21.25,IF(L106=2,14.5,IF(L106=3,11.5,IF(L106=4,7,IF(L106=5,6.5,IF(L106=6,6,IF(L106=7,5.5,IF(L106=8,5,0))))))))+IF(L106&lt;=8,0,IF(L106&lt;=16,4,0))-IF(L106&lt;=8,0,IF(L106&lt;=16,(L106-9)*0.10625,0)),0)+IF(F106="JčEČ",IF(L106=1,17,IF(L106=2,13.02,IF(L106=3,10.32,IF(L106=4,6,IF(L106=5,5.5,IF(L106=6,5,IF(L106=7,4.5,IF(L106=8,4,0))))))))+IF(L106&lt;=8,0,IF(L106&lt;=16,3,0))-IF(L106&lt;=8,0,IF(L106&lt;=16,(L106-9)*0.085,0)),0)+IF(F106="NEAK",IF(L106=1,11.48,IF(L106=2,8.79,IF(L106=3,6.97,IF(L106=4,4.05,IF(L106=5,3.71,IF(L106=6,3.38,IF(L106=7,3.04,IF(L106=8,2.7,0))))))))+IF(L106&lt;=8,0,IF(L106&lt;=16,2,IF(L106&lt;=24,1.3,0)))-IF(L106&lt;=8,0,IF(L106&lt;=16,(L106-9)*0.0574,IF(L106&lt;=24,(L106-17)*0.0574,0))),0))*IF(L106&lt;4,1,IF(OR(F106="PČ",F106="PŽ",F106="PT"),IF(J106&lt;32,J106/32,1),1))* IF(L106&lt;4,1,IF(OR(F106="EČ",F106="EŽ",F106="JOŽ",F106="JPČ",F106="NEAK"),IF(J106&lt;24,J106/24,1),1))*IF(L106&lt;4,1,IF(OR(F106="PČneol",F106="JEČ",F106="JEOF",F106="JnPČ",F106="JnEČ",F106="JčPČ",F106="JčEČ"),IF(J106&lt;16,J106/16,1),1))*IF(L106&lt;4,1,IF(F106="EČneol",IF(J106&lt;8,J106/8,1),1))</f>
        <v>9.2349999999999994</v>
      </c>
      <c r="O106" s="9">
        <f t="shared" ref="O106" si="63">IF(F106="OŽ",N106,IF(H106="Ne",IF(J106*0.3&lt;=J106-L106,N106,0),IF(J106*0.1&lt;=J106-L106,N106,0)))</f>
        <v>9.2349999999999994</v>
      </c>
      <c r="P106" s="5">
        <f t="shared" ref="P106" si="64">IF(O106=0,0,IF(F106="OŽ",IF(L106&gt;35,0,IF(J106&gt;35,(36-L106)*1.836,((36-L106)-(36-J106))*1.836)),0)+IF(F106="PČ",IF(L106&gt;31,0,IF(J106&gt;31,(32-L106)*1.347,((32-L106)-(32-J106))*1.347)),0)+ IF(F106="PČneol",IF(L106&gt;15,0,IF(J106&gt;15,(16-L106)*0.255,((16-L106)-(16-J106))*0.255)),0)+IF(F106="PŽ",IF(L106&gt;31,0,IF(J106&gt;31,(32-L106)*0.255,((32-L106)-(32-J106))*0.255)),0)+IF(F106="EČ",IF(L106&gt;23,0,IF(J106&gt;23,(24-L106)*0.612,((24-L106)-(24-J106))*0.612)),0)+IF(F106="EČneol",IF(L106&gt;7,0,IF(J106&gt;7,(8-L106)*0.204,((8-L106)-(8-J106))*0.204)),0)+IF(F106="EŽ",IF(L106&gt;23,0,IF(J106&gt;23,(24-L106)*0.204,((24-L106)-(24-J106))*0.204)),0)+IF(F106="PT",IF(L106&gt;31,0,IF(J106&gt;31,(32-L106)*0.204,((32-L106)-(32-J106))*0.204)),0)+IF(F106="JOŽ",IF(L106&gt;23,0,IF(J106&gt;23,(24-L106)*0.255,((24-L106)-(24-J106))*0.255)),0)+IF(F106="JPČ",IF(L106&gt;23,0,IF(J106&gt;23,(24-L106)*0.204,((24-L106)-(24-J106))*0.204)),0)+IF(F106="JEČ",IF(L106&gt;15,0,IF(J106&gt;15,(16-L106)*0.102,((16-L106)-(16-J106))*0.102)),0)+IF(F106="JEOF",IF(L106&gt;15,0,IF(J106&gt;15,(16-L106)*0.102,((16-L106)-(16-J106))*0.102)),0)+IF(F106="JnPČ",IF(L106&gt;15,0,IF(J106&gt;15,(16-L106)*0.153,((16-L106)-(16-J106))*0.153)),0)+IF(F106="JnEČ",IF(L106&gt;15,0,IF(J106&gt;15,(16-L106)*0.0765,((16-L106)-(16-J106))*0.0765)),0)+IF(F106="JčPČ",IF(L106&gt;15,0,IF(J106&gt;15,(16-L106)*0.06375,((16-L106)-(16-J106))*0.06375)),0)+IF(F106="JčEČ",IF(L106&gt;15,0,IF(J106&gt;15,(16-L106)*0.051,((16-L106)-(16-J106))*0.051)),0)+IF(F106="NEAK",IF(L106&gt;23,0,IF(J106&gt;23,(24-L106)*0.03444,((24-L106)-(24-J106))*0.03444)),0))</f>
        <v>0.61199999999999999</v>
      </c>
      <c r="Q106" s="11">
        <f t="shared" ref="Q106" si="65">IF(ISERROR(P106*100/N106),0,(P106*100/N106))</f>
        <v>6.6269626421223604</v>
      </c>
      <c r="R106" s="10">
        <f t="shared" ref="R106" si="66">IF(Q106&lt;=30,O106+P106,O106+O106*0.3)*IF(G106=1,0.4,IF(G106=2,0.75,IF(G106="1 (kas 4 m. 1 k. nerengiamos)",0.52,1)))*IF(D106="olimpinė",1,IF(M106="Ne",0.5,1))*IF(D106="olimpinė",1,IF(J106&lt;8,0,1))*E106*IF(D106="olimpinė",1,IF(K106&lt;16,0,1))*IF(I106&lt;=1,1,1/I106)*IF(OR(A$5="Lietuvos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4.1357400000000002</v>
      </c>
    </row>
    <row r="107" spans="1:18">
      <c r="A107" s="1">
        <v>2</v>
      </c>
      <c r="B107" s="1" t="s">
        <v>92</v>
      </c>
      <c r="C107" s="12" t="s">
        <v>51</v>
      </c>
      <c r="D107" s="1" t="s">
        <v>30</v>
      </c>
      <c r="E107" s="1">
        <v>2</v>
      </c>
      <c r="F107" s="1" t="s">
        <v>54</v>
      </c>
      <c r="G107" s="1">
        <v>1</v>
      </c>
      <c r="H107" s="1" t="s">
        <v>32</v>
      </c>
      <c r="I107" s="1"/>
      <c r="J107" s="1">
        <v>20</v>
      </c>
      <c r="K107" s="1"/>
      <c r="L107" s="1">
        <v>13</v>
      </c>
      <c r="M107" s="1"/>
      <c r="N107" s="4">
        <f t="shared" ref="N107:N115" si="67">(IF(F107="OŽ",IF(L107=1,550.8,IF(L107=2,426.38,IF(L107=3,342.14,IF(L107=4,181.44,IF(L107=5,168.48,IF(L107=6,155.52,IF(L107=7,148.5,IF(L107=8,144,0))))))))+IF(L107&lt;=8,0,IF(L107&lt;=16,137.7,IF(L107&lt;=24,108,IF(L107&lt;=32,80.1,IF(L107&lt;=36,52.2,0)))))-IF(L107&lt;=8,0,IF(L107&lt;=16,(L107-9)*2.754,IF(L107&lt;=24,(L107-17)* 2.754,IF(L107&lt;=32,(L107-25)* 2.754,IF(L107&lt;=36,(L107-33)*2.754,0))))),0)+IF(F107="PČ",IF(L107=1,449,IF(L107=2,314.6,IF(L107=3,238,IF(L107=4,172,IF(L107=5,159,IF(L107=6,145,IF(L107=7,132,IF(L107=8,119,0))))))))+IF(L107&lt;=8,0,IF(L107&lt;=16,88,IF(L107&lt;=24,55,IF(L107&lt;=32,22,0))))-IF(L107&lt;=8,0,IF(L107&lt;=16,(L107-9)*2.245,IF(L107&lt;=24,(L107-17)*2.245,IF(L107&lt;=32,(L107-25)*2.245,0)))),0)+IF(F107="PČneol",IF(L107=1,85,IF(L107=2,64.61,IF(L107=3,50.76,IF(L107=4,16.25,IF(L107=5,15,IF(L107=6,13.75,IF(L107=7,12.5,IF(L107=8,11.25,0))))))))+IF(L107&lt;=8,0,IF(L107&lt;=16,9,0))-IF(L107&lt;=8,0,IF(L107&lt;=16,(L107-9)*0.425,0)),0)+IF(F107="PŽ",IF(L107=1,85,IF(L107=2,59.5,IF(L107=3,45,IF(L107=4,32.5,IF(L107=5,30,IF(L107=6,27.5,IF(L107=7,25,IF(L107=8,22.5,0))))))))+IF(L107&lt;=8,0,IF(L107&lt;=16,19,IF(L107&lt;=24,13,IF(L107&lt;=32,8,0))))-IF(L107&lt;=8,0,IF(L107&lt;=16,(L107-9)*0.425,IF(L107&lt;=24,(L107-17)*0.425,IF(L107&lt;=32,(L107-25)*0.425,0)))),0)+IF(F107="EČ",IF(L107=1,204,IF(L107=2,156.24,IF(L107=3,123.84,IF(L107=4,72,IF(L107=5,66,IF(L107=6,60,IF(L107=7,54,IF(L107=8,48,0))))))))+IF(L107&lt;=8,0,IF(L107&lt;=16,40,IF(L107&lt;=24,25,0)))-IF(L107&lt;=8,0,IF(L107&lt;=16,(L107-9)*1.02,IF(L107&lt;=24,(L107-17)*1.02,0))),0)+IF(F107="EČneol",IF(L107=1,68,IF(L107=2,51.69,IF(L107=3,40.61,IF(L107=4,13,IF(L107=5,12,IF(L107=6,11,IF(L107=7,10,IF(L107=8,9,0)))))))))+IF(F107="EŽ",IF(L107=1,68,IF(L107=2,47.6,IF(L107=3,36,IF(L107=4,18,IF(L107=5,16.5,IF(L107=6,15,IF(L107=7,13.5,IF(L107=8,12,0))))))))+IF(L107&lt;=8,0,IF(L107&lt;=16,10,IF(L107&lt;=24,6,0)))-IF(L107&lt;=8,0,IF(L107&lt;=16,(L107-9)*0.34,IF(L107&lt;=24,(L107-17)*0.34,0))),0)+IF(F107="PT",IF(L107=1,68,IF(L107=2,52.08,IF(L107=3,41.28,IF(L107=4,24,IF(L107=5,22,IF(L107=6,20,IF(L107=7,18,IF(L107=8,16,0))))))))+IF(L107&lt;=8,0,IF(L107&lt;=16,13,IF(L107&lt;=24,9,IF(L107&lt;=32,4,0))))-IF(L107&lt;=8,0,IF(L107&lt;=16,(L107-9)*0.34,IF(L107&lt;=24,(L107-17)*0.34,IF(L107&lt;=32,(L107-25)*0.34,0)))),0)+IF(F107="JOŽ",IF(L107=1,85,IF(L107=2,59.5,IF(L107=3,45,IF(L107=4,32.5,IF(L107=5,30,IF(L107=6,27.5,IF(L107=7,25,IF(L107=8,22.5,0))))))))+IF(L107&lt;=8,0,IF(L107&lt;=16,19,IF(L107&lt;=24,13,0)))-IF(L107&lt;=8,0,IF(L107&lt;=16,(L107-9)*0.425,IF(L107&lt;=24,(L107-17)*0.425,0))),0)+IF(F107="JPČ",IF(L107=1,68,IF(L107=2,47.6,IF(L107=3,36,IF(L107=4,26,IF(L107=5,24,IF(L107=6,22,IF(L107=7,20,IF(L107=8,18,0))))))))+IF(L107&lt;=8,0,IF(L107&lt;=16,13,IF(L107&lt;=24,9,0)))-IF(L107&lt;=8,0,IF(L107&lt;=16,(L107-9)*0.34,IF(L107&lt;=24,(L107-17)*0.34,0))),0)+IF(F107="JEČ",IF(L107=1,34,IF(L107=2,26.04,IF(L107=3,20.6,IF(L107=4,12,IF(L107=5,11,IF(L107=6,10,IF(L107=7,9,IF(L107=8,8,0))))))))+IF(L107&lt;=8,0,IF(L107&lt;=16,6,0))-IF(L107&lt;=8,0,IF(L107&lt;=16,(L107-9)*0.17,0)),0)+IF(F107="JEOF",IF(L107=1,34,IF(L107=2,26.04,IF(L107=3,20.6,IF(L107=4,12,IF(L107=5,11,IF(L107=6,10,IF(L107=7,9,IF(L107=8,8,0))))))))+IF(L107&lt;=8,0,IF(L107&lt;=16,6,0))-IF(L107&lt;=8,0,IF(L107&lt;=16,(L107-9)*0.17,0)),0)+IF(F107="JnPČ",IF(L107=1,51,IF(L107=2,35.7,IF(L107=3,27,IF(L107=4,19.5,IF(L107=5,18,IF(L107=6,16.5,IF(L107=7,15,IF(L107=8,13.5,0))))))))+IF(L107&lt;=8,0,IF(L107&lt;=16,10,0))-IF(L107&lt;=8,0,IF(L107&lt;=16,(L107-9)*0.255,0)),0)+IF(F107="JnEČ",IF(L107=1,25.5,IF(L107=2,19.53,IF(L107=3,15.48,IF(L107=4,9,IF(L107=5,8.25,IF(L107=6,7.5,IF(L107=7,6.75,IF(L107=8,6,0))))))))+IF(L107&lt;=8,0,IF(L107&lt;=16,5,0))-IF(L107&lt;=8,0,IF(L107&lt;=16,(L107-9)*0.1275,0)),0)+IF(F107="JčPČ",IF(L107=1,21.25,IF(L107=2,14.5,IF(L107=3,11.5,IF(L107=4,7,IF(L107=5,6.5,IF(L107=6,6,IF(L107=7,5.5,IF(L107=8,5,0))))))))+IF(L107&lt;=8,0,IF(L107&lt;=16,4,0))-IF(L107&lt;=8,0,IF(L107&lt;=16,(L107-9)*0.10625,0)),0)+IF(F107="JčEČ",IF(L107=1,17,IF(L107=2,13.02,IF(L107=3,10.32,IF(L107=4,6,IF(L107=5,5.5,IF(L107=6,5,IF(L107=7,4.5,IF(L107=8,4,0))))))))+IF(L107&lt;=8,0,IF(L107&lt;=16,3,0))-IF(L107&lt;=8,0,IF(L107&lt;=16,(L107-9)*0.085,0)),0)+IF(F107="NEAK",IF(L107=1,11.48,IF(L107=2,8.79,IF(L107=3,6.97,IF(L107=4,4.05,IF(L107=5,3.71,IF(L107=6,3.38,IF(L107=7,3.04,IF(L107=8,2.7,0))))))))+IF(L107&lt;=8,0,IF(L107&lt;=16,2,IF(L107&lt;=24,1.3,0)))-IF(L107&lt;=8,0,IF(L107&lt;=16,(L107-9)*0.0574,IF(L107&lt;=24,(L107-17)*0.0574,0))),0))*IF(L107&lt;4,1,IF(OR(F107="PČ",F107="PŽ",F107="PT"),IF(J107&lt;32,J107/32,1),1))* IF(L107&lt;4,1,IF(OR(F107="EČ",F107="EŽ",F107="JOŽ",F107="JPČ",F107="NEAK"),IF(J107&lt;24,J107/24,1),1))*IF(L107&lt;4,1,IF(OR(F107="PČneol",F107="JEČ",F107="JEOF",F107="JnPČ",F107="JnEČ",F107="JčPČ",F107="JčEČ"),IF(J107&lt;16,J107/16,1),1))*IF(L107&lt;4,1,IF(F107="EČneol",IF(J107&lt;8,J107/8,1),1))</f>
        <v>8.98</v>
      </c>
      <c r="O107" s="9">
        <f t="shared" ref="O107:O115" si="68">IF(F107="OŽ",N107,IF(H107="Ne",IF(J107*0.3&lt;=J107-L107,N107,0),IF(J107*0.1&lt;=J107-L107,N107,0)))</f>
        <v>8.98</v>
      </c>
      <c r="P107" s="5">
        <f t="shared" ref="P107:P115" si="69">IF(O107=0,0,IF(F107="OŽ",IF(L107&gt;35,0,IF(J107&gt;35,(36-L107)*1.836,((36-L107)-(36-J107))*1.836)),0)+IF(F107="PČ",IF(L107&gt;31,0,IF(J107&gt;31,(32-L107)*1.347,((32-L107)-(32-J107))*1.347)),0)+ IF(F107="PČneol",IF(L107&gt;15,0,IF(J107&gt;15,(16-L107)*0.255,((16-L107)-(16-J107))*0.255)),0)+IF(F107="PŽ",IF(L107&gt;31,0,IF(J107&gt;31,(32-L107)*0.255,((32-L107)-(32-J107))*0.255)),0)+IF(F107="EČ",IF(L107&gt;23,0,IF(J107&gt;23,(24-L107)*0.612,((24-L107)-(24-J107))*0.612)),0)+IF(F107="EČneol",IF(L107&gt;7,0,IF(J107&gt;7,(8-L107)*0.204,((8-L107)-(8-J107))*0.204)),0)+IF(F107="EŽ",IF(L107&gt;23,0,IF(J107&gt;23,(24-L107)*0.204,((24-L107)-(24-J107))*0.204)),0)+IF(F107="PT",IF(L107&gt;31,0,IF(J107&gt;31,(32-L107)*0.204,((32-L107)-(32-J107))*0.204)),0)+IF(F107="JOŽ",IF(L107&gt;23,0,IF(J107&gt;23,(24-L107)*0.255,((24-L107)-(24-J107))*0.255)),0)+IF(F107="JPČ",IF(L107&gt;23,0,IF(J107&gt;23,(24-L107)*0.204,((24-L107)-(24-J107))*0.204)),0)+IF(F107="JEČ",IF(L107&gt;15,0,IF(J107&gt;15,(16-L107)*0.102,((16-L107)-(16-J107))*0.102)),0)+IF(F107="JEOF",IF(L107&gt;15,0,IF(J107&gt;15,(16-L107)*0.102,((16-L107)-(16-J107))*0.102)),0)+IF(F107="JnPČ",IF(L107&gt;15,0,IF(J107&gt;15,(16-L107)*0.153,((16-L107)-(16-J107))*0.153)),0)+IF(F107="JnEČ",IF(L107&gt;15,0,IF(J107&gt;15,(16-L107)*0.0765,((16-L107)-(16-J107))*0.0765)),0)+IF(F107="JčPČ",IF(L107&gt;15,0,IF(J107&gt;15,(16-L107)*0.06375,((16-L107)-(16-J107))*0.06375)),0)+IF(F107="JčEČ",IF(L107&gt;15,0,IF(J107&gt;15,(16-L107)*0.051,((16-L107)-(16-J107))*0.051)),0)+IF(F107="NEAK",IF(L107&gt;23,0,IF(J107&gt;23,(24-L107)*0.03444,((24-L107)-(24-J107))*0.03444)),0))</f>
        <v>0.45899999999999996</v>
      </c>
      <c r="Q107" s="11">
        <f t="shared" ref="Q107:Q115" si="70">IF(ISERROR(P107*100/N107),0,(P107*100/N107))</f>
        <v>5.1113585746102448</v>
      </c>
      <c r="R107" s="10">
        <f t="shared" ref="R107:R115" si="71">IF(Q107&lt;=30,O107+P107,O107+O107*0.3)*IF(G107=1,0.4,IF(G107=2,0.75,IF(G107="1 (kas 4 m. 1 k. nerengiamos)",0.52,1)))*IF(D107="olimpinė",1,IF(M107="Ne",0.5,1))*IF(D107="olimpinė",1,IF(J107&lt;8,0,1))*E107*IF(D107="olimpinė",1,IF(K107&lt;16,0,1))*IF(I107&lt;=1,1,1/I107)*IF(OR(A$5="Lietuvos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7.9287600000000014</v>
      </c>
    </row>
    <row r="108" spans="1:18">
      <c r="A108" s="1">
        <v>3</v>
      </c>
      <c r="B108" s="1" t="s">
        <v>55</v>
      </c>
      <c r="C108" s="12" t="s">
        <v>34</v>
      </c>
      <c r="D108" s="1" t="s">
        <v>30</v>
      </c>
      <c r="E108" s="1">
        <v>2</v>
      </c>
      <c r="F108" s="1" t="s">
        <v>49</v>
      </c>
      <c r="G108" s="1">
        <v>1</v>
      </c>
      <c r="H108" s="1" t="s">
        <v>32</v>
      </c>
      <c r="I108" s="1"/>
      <c r="J108" s="1">
        <v>27</v>
      </c>
      <c r="K108" s="1"/>
      <c r="L108" s="1">
        <v>9</v>
      </c>
      <c r="M108" s="1"/>
      <c r="N108" s="4">
        <f t="shared" si="67"/>
        <v>13</v>
      </c>
      <c r="O108" s="9">
        <f t="shared" si="68"/>
        <v>13</v>
      </c>
      <c r="P108" s="5">
        <f t="shared" si="69"/>
        <v>3.0599999999999996</v>
      </c>
      <c r="Q108" s="11">
        <f t="shared" si="70"/>
        <v>23.538461538461533</v>
      </c>
      <c r="R108" s="10">
        <f t="shared" si="71"/>
        <v>13.490399999999999</v>
      </c>
    </row>
    <row r="109" spans="1:18">
      <c r="A109" s="1">
        <v>4</v>
      </c>
      <c r="B109" s="1" t="s">
        <v>93</v>
      </c>
      <c r="C109" s="12" t="s">
        <v>51</v>
      </c>
      <c r="D109" s="1" t="s">
        <v>30</v>
      </c>
      <c r="E109" s="1">
        <v>2</v>
      </c>
      <c r="F109" s="1" t="s">
        <v>49</v>
      </c>
      <c r="G109" s="1">
        <v>1</v>
      </c>
      <c r="H109" s="1" t="s">
        <v>32</v>
      </c>
      <c r="I109" s="1"/>
      <c r="J109" s="1">
        <v>21</v>
      </c>
      <c r="K109" s="1"/>
      <c r="L109" s="1">
        <v>13</v>
      </c>
      <c r="M109" s="1"/>
      <c r="N109" s="4">
        <f t="shared" si="67"/>
        <v>10.185</v>
      </c>
      <c r="O109" s="9">
        <f t="shared" si="68"/>
        <v>10.185</v>
      </c>
      <c r="P109" s="5">
        <f t="shared" si="69"/>
        <v>1.6319999999999999</v>
      </c>
      <c r="Q109" s="11">
        <f t="shared" si="70"/>
        <v>16.023564064801175</v>
      </c>
      <c r="R109" s="10">
        <f t="shared" si="71"/>
        <v>9.9262800000000002</v>
      </c>
    </row>
    <row r="110" spans="1:18">
      <c r="A110" s="1">
        <v>5</v>
      </c>
      <c r="B110" s="1" t="s">
        <v>94</v>
      </c>
      <c r="C110" s="12" t="s">
        <v>29</v>
      </c>
      <c r="D110" s="1" t="s">
        <v>30</v>
      </c>
      <c r="E110" s="1">
        <v>1</v>
      </c>
      <c r="F110" s="1" t="s">
        <v>54</v>
      </c>
      <c r="G110" s="1">
        <v>1</v>
      </c>
      <c r="H110" s="1" t="s">
        <v>32</v>
      </c>
      <c r="I110" s="1"/>
      <c r="J110" s="1">
        <v>35</v>
      </c>
      <c r="K110" s="1"/>
      <c r="L110" s="1">
        <v>9</v>
      </c>
      <c r="M110" s="1"/>
      <c r="N110" s="4">
        <f t="shared" si="67"/>
        <v>10</v>
      </c>
      <c r="O110" s="9">
        <f t="shared" si="68"/>
        <v>10</v>
      </c>
      <c r="P110" s="5">
        <f t="shared" si="69"/>
        <v>1.071</v>
      </c>
      <c r="Q110" s="11">
        <f t="shared" si="70"/>
        <v>10.709999999999999</v>
      </c>
      <c r="R110" s="10">
        <f t="shared" si="71"/>
        <v>4.6498200000000001</v>
      </c>
    </row>
    <row r="111" spans="1:18">
      <c r="A111" s="1">
        <v>6</v>
      </c>
      <c r="B111" s="1" t="s">
        <v>95</v>
      </c>
      <c r="C111" s="12" t="s">
        <v>29</v>
      </c>
      <c r="D111" s="1" t="s">
        <v>41</v>
      </c>
      <c r="E111" s="1">
        <v>1</v>
      </c>
      <c r="F111" s="1" t="s">
        <v>54</v>
      </c>
      <c r="G111" s="1">
        <v>1</v>
      </c>
      <c r="H111" s="1" t="s">
        <v>32</v>
      </c>
      <c r="I111" s="1"/>
      <c r="J111" s="1">
        <v>21</v>
      </c>
      <c r="K111" s="1">
        <v>60</v>
      </c>
      <c r="L111" s="1">
        <v>12</v>
      </c>
      <c r="M111" s="1"/>
      <c r="N111" s="4">
        <f t="shared" si="67"/>
        <v>9.2349999999999994</v>
      </c>
      <c r="O111" s="9">
        <f t="shared" si="68"/>
        <v>9.2349999999999994</v>
      </c>
      <c r="P111" s="5">
        <f t="shared" si="69"/>
        <v>0.61199999999999999</v>
      </c>
      <c r="Q111" s="11">
        <f t="shared" si="70"/>
        <v>6.6269626421223604</v>
      </c>
      <c r="R111" s="10">
        <f t="shared" si="71"/>
        <v>4.1357400000000002</v>
      </c>
    </row>
    <row r="112" spans="1:18">
      <c r="A112" s="1">
        <v>7</v>
      </c>
      <c r="B112" s="1" t="s">
        <v>52</v>
      </c>
      <c r="C112" s="12" t="s">
        <v>38</v>
      </c>
      <c r="D112" s="1" t="s">
        <v>30</v>
      </c>
      <c r="E112" s="1">
        <v>1</v>
      </c>
      <c r="F112" s="1" t="s">
        <v>49</v>
      </c>
      <c r="G112" s="1">
        <v>1</v>
      </c>
      <c r="H112" s="1" t="s">
        <v>32</v>
      </c>
      <c r="I112" s="1"/>
      <c r="J112" s="1">
        <v>35</v>
      </c>
      <c r="K112" s="1"/>
      <c r="L112" s="1">
        <v>8</v>
      </c>
      <c r="M112" s="1"/>
      <c r="N112" s="4">
        <f t="shared" si="67"/>
        <v>18</v>
      </c>
      <c r="O112" s="9">
        <f t="shared" si="68"/>
        <v>18</v>
      </c>
      <c r="P112" s="5">
        <f t="shared" si="69"/>
        <v>3.2639999999999998</v>
      </c>
      <c r="Q112" s="11">
        <f t="shared" si="70"/>
        <v>18.133333333333333</v>
      </c>
      <c r="R112" s="10">
        <f t="shared" si="71"/>
        <v>8.9308800000000002</v>
      </c>
    </row>
    <row r="113" spans="1:18">
      <c r="A113" s="1">
        <v>8</v>
      </c>
      <c r="B113" s="1" t="s">
        <v>66</v>
      </c>
      <c r="C113" s="12" t="s">
        <v>29</v>
      </c>
      <c r="D113" s="1" t="s">
        <v>30</v>
      </c>
      <c r="E113" s="1">
        <v>1</v>
      </c>
      <c r="F113" s="1" t="s">
        <v>49</v>
      </c>
      <c r="G113" s="1">
        <v>1</v>
      </c>
      <c r="H113" s="1" t="s">
        <v>32</v>
      </c>
      <c r="I113" s="1"/>
      <c r="J113" s="1">
        <v>30</v>
      </c>
      <c r="K113" s="1"/>
      <c r="L113" s="1">
        <v>2</v>
      </c>
      <c r="M113" s="1"/>
      <c r="N113" s="4">
        <f t="shared" si="67"/>
        <v>47.6</v>
      </c>
      <c r="O113" s="9">
        <f t="shared" si="68"/>
        <v>47.6</v>
      </c>
      <c r="P113" s="5">
        <f t="shared" si="69"/>
        <v>4.4879999999999995</v>
      </c>
      <c r="Q113" s="11">
        <f t="shared" si="70"/>
        <v>9.428571428571427</v>
      </c>
      <c r="R113" s="10">
        <f t="shared" si="71"/>
        <v>21.87696</v>
      </c>
    </row>
    <row r="114" spans="1:18">
      <c r="A114" s="1">
        <v>9</v>
      </c>
      <c r="B114" s="1" t="s">
        <v>96</v>
      </c>
      <c r="C114" s="12" t="s">
        <v>29</v>
      </c>
      <c r="D114" s="1" t="s">
        <v>41</v>
      </c>
      <c r="E114" s="1">
        <v>1</v>
      </c>
      <c r="F114" s="1" t="s">
        <v>49</v>
      </c>
      <c r="G114" s="1">
        <v>1</v>
      </c>
      <c r="H114" s="1" t="s">
        <v>32</v>
      </c>
      <c r="I114" s="1"/>
      <c r="J114" s="1">
        <v>22</v>
      </c>
      <c r="K114" s="1">
        <v>60</v>
      </c>
      <c r="L114" s="1">
        <v>15</v>
      </c>
      <c r="M114" s="1"/>
      <c r="N114" s="4">
        <f t="shared" si="67"/>
        <v>10.046666666666667</v>
      </c>
      <c r="O114" s="9">
        <f t="shared" si="68"/>
        <v>10.046666666666667</v>
      </c>
      <c r="P114" s="5">
        <f t="shared" si="69"/>
        <v>1.4279999999999999</v>
      </c>
      <c r="Q114" s="11">
        <f t="shared" si="70"/>
        <v>14.213669542136694</v>
      </c>
      <c r="R114" s="10">
        <f t="shared" si="71"/>
        <v>4.8193600000000014</v>
      </c>
    </row>
    <row r="115" spans="1:18">
      <c r="A115" s="1">
        <v>10</v>
      </c>
      <c r="B115" s="1" t="s">
        <v>91</v>
      </c>
      <c r="C115" s="12" t="s">
        <v>38</v>
      </c>
      <c r="D115" s="1" t="s">
        <v>30</v>
      </c>
      <c r="E115" s="1">
        <v>1</v>
      </c>
      <c r="F115" s="1" t="s">
        <v>54</v>
      </c>
      <c r="G115" s="1">
        <v>1</v>
      </c>
      <c r="H115" s="1" t="s">
        <v>32</v>
      </c>
      <c r="I115" s="1"/>
      <c r="J115" s="1">
        <v>39</v>
      </c>
      <c r="K115" s="1"/>
      <c r="L115" s="1">
        <v>8</v>
      </c>
      <c r="M115" s="1"/>
      <c r="N115" s="4">
        <f t="shared" si="67"/>
        <v>13.5</v>
      </c>
      <c r="O115" s="9">
        <f t="shared" si="68"/>
        <v>13.5</v>
      </c>
      <c r="P115" s="5">
        <f t="shared" si="69"/>
        <v>1.224</v>
      </c>
      <c r="Q115" s="11">
        <f t="shared" si="70"/>
        <v>9.0666666666666664</v>
      </c>
      <c r="R115" s="10">
        <f t="shared" si="71"/>
        <v>6.1840800000000007</v>
      </c>
    </row>
    <row r="116" spans="1:18">
      <c r="A116" s="60" t="s">
        <v>43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2"/>
      <c r="R116" s="10">
        <f>SUM(R106:R115)</f>
        <v>86.078019999999995</v>
      </c>
    </row>
    <row r="117" spans="1:18" ht="15.6">
      <c r="A117" s="24" t="s">
        <v>71</v>
      </c>
      <c r="B117" s="2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</row>
    <row r="118" spans="1:18">
      <c r="A118" s="50" t="s">
        <v>45</v>
      </c>
      <c r="B118" s="50"/>
      <c r="C118" s="50"/>
      <c r="D118" s="50"/>
      <c r="E118" s="50"/>
      <c r="F118" s="50"/>
      <c r="G118" s="50"/>
      <c r="H118" s="50"/>
      <c r="I118" s="50"/>
      <c r="J118" s="15"/>
      <c r="K118" s="15"/>
      <c r="L118" s="15"/>
      <c r="M118" s="15"/>
      <c r="N118" s="15"/>
      <c r="O118" s="15"/>
      <c r="P118" s="15"/>
      <c r="Q118" s="15"/>
      <c r="R118" s="16"/>
    </row>
    <row r="119" spans="1:18">
      <c r="A119" s="50"/>
      <c r="B119" s="50"/>
      <c r="C119" s="50"/>
      <c r="D119" s="50"/>
      <c r="E119" s="50"/>
      <c r="F119" s="50"/>
      <c r="G119" s="50"/>
      <c r="H119" s="50"/>
      <c r="I119" s="50"/>
      <c r="J119" s="15"/>
      <c r="K119" s="15"/>
      <c r="L119" s="15"/>
      <c r="M119" s="15"/>
      <c r="N119" s="15"/>
      <c r="O119" s="15"/>
      <c r="P119" s="15"/>
      <c r="Q119" s="15"/>
      <c r="R119" s="16"/>
    </row>
    <row r="120" spans="1:18">
      <c r="A120" s="63" t="s">
        <v>97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8"/>
    </row>
    <row r="121" spans="1:18" ht="16.8">
      <c r="A121" s="65" t="s">
        <v>27</v>
      </c>
      <c r="B121" s="66"/>
      <c r="C121" s="66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8"/>
    </row>
    <row r="122" spans="1:18">
      <c r="A122" s="63" t="s">
        <v>98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8"/>
    </row>
    <row r="123" spans="1:18">
      <c r="A123" s="1">
        <v>1</v>
      </c>
      <c r="B123" s="1" t="s">
        <v>99</v>
      </c>
      <c r="C123" s="12" t="s">
        <v>34</v>
      </c>
      <c r="D123" s="1" t="s">
        <v>30</v>
      </c>
      <c r="E123" s="1">
        <v>2</v>
      </c>
      <c r="F123" s="1" t="s">
        <v>54</v>
      </c>
      <c r="G123" s="1">
        <v>1</v>
      </c>
      <c r="H123" s="1" t="s">
        <v>32</v>
      </c>
      <c r="I123" s="1"/>
      <c r="J123" s="1">
        <v>22</v>
      </c>
      <c r="K123" s="1"/>
      <c r="L123" s="1">
        <v>14</v>
      </c>
      <c r="M123" s="1"/>
      <c r="N123" s="4">
        <f t="shared" ref="N123" si="72">(IF(F123="OŽ",IF(L123=1,550.8,IF(L123=2,426.38,IF(L123=3,342.14,IF(L123=4,181.44,IF(L123=5,168.48,IF(L123=6,155.52,IF(L123=7,148.5,IF(L123=8,144,0))))))))+IF(L123&lt;=8,0,IF(L123&lt;=16,137.7,IF(L123&lt;=24,108,IF(L123&lt;=32,80.1,IF(L123&lt;=36,52.2,0)))))-IF(L123&lt;=8,0,IF(L123&lt;=16,(L123-9)*2.754,IF(L123&lt;=24,(L123-17)* 2.754,IF(L123&lt;=32,(L123-25)* 2.754,IF(L123&lt;=36,(L123-33)*2.754,0))))),0)+IF(F123="PČ",IF(L123=1,449,IF(L123=2,314.6,IF(L123=3,238,IF(L123=4,172,IF(L123=5,159,IF(L123=6,145,IF(L123=7,132,IF(L123=8,119,0))))))))+IF(L123&lt;=8,0,IF(L123&lt;=16,88,IF(L123&lt;=24,55,IF(L123&lt;=32,22,0))))-IF(L123&lt;=8,0,IF(L123&lt;=16,(L123-9)*2.245,IF(L123&lt;=24,(L123-17)*2.245,IF(L123&lt;=32,(L123-25)*2.245,0)))),0)+IF(F123="PČneol",IF(L123=1,85,IF(L123=2,64.61,IF(L123=3,50.76,IF(L123=4,16.25,IF(L123=5,15,IF(L123=6,13.75,IF(L123=7,12.5,IF(L123=8,11.25,0))))))))+IF(L123&lt;=8,0,IF(L123&lt;=16,9,0))-IF(L123&lt;=8,0,IF(L123&lt;=16,(L123-9)*0.425,0)),0)+IF(F123="PŽ",IF(L123=1,85,IF(L123=2,59.5,IF(L123=3,45,IF(L123=4,32.5,IF(L123=5,30,IF(L123=6,27.5,IF(L123=7,25,IF(L123=8,22.5,0))))))))+IF(L123&lt;=8,0,IF(L123&lt;=16,19,IF(L123&lt;=24,13,IF(L123&lt;=32,8,0))))-IF(L123&lt;=8,0,IF(L123&lt;=16,(L123-9)*0.425,IF(L123&lt;=24,(L123-17)*0.425,IF(L123&lt;=32,(L123-25)*0.425,0)))),0)+IF(F123="EČ",IF(L123=1,204,IF(L123=2,156.24,IF(L123=3,123.84,IF(L123=4,72,IF(L123=5,66,IF(L123=6,60,IF(L123=7,54,IF(L123=8,48,0))))))))+IF(L123&lt;=8,0,IF(L123&lt;=16,40,IF(L123&lt;=24,25,0)))-IF(L123&lt;=8,0,IF(L123&lt;=16,(L123-9)*1.02,IF(L123&lt;=24,(L123-17)*1.02,0))),0)+IF(F123="EČneol",IF(L123=1,68,IF(L123=2,51.69,IF(L123=3,40.61,IF(L123=4,13,IF(L123=5,12,IF(L123=6,11,IF(L123=7,10,IF(L123=8,9,0)))))))))+IF(F123="EŽ",IF(L123=1,68,IF(L123=2,47.6,IF(L123=3,36,IF(L123=4,18,IF(L123=5,16.5,IF(L123=6,15,IF(L123=7,13.5,IF(L123=8,12,0))))))))+IF(L123&lt;=8,0,IF(L123&lt;=16,10,IF(L123&lt;=24,6,0)))-IF(L123&lt;=8,0,IF(L123&lt;=16,(L123-9)*0.34,IF(L123&lt;=24,(L123-17)*0.34,0))),0)+IF(F123="PT",IF(L123=1,68,IF(L123=2,52.08,IF(L123=3,41.28,IF(L123=4,24,IF(L123=5,22,IF(L123=6,20,IF(L123=7,18,IF(L123=8,16,0))))))))+IF(L123&lt;=8,0,IF(L123&lt;=16,13,IF(L123&lt;=24,9,IF(L123&lt;=32,4,0))))-IF(L123&lt;=8,0,IF(L123&lt;=16,(L123-9)*0.34,IF(L123&lt;=24,(L123-17)*0.34,IF(L123&lt;=32,(L123-25)*0.34,0)))),0)+IF(F123="JOŽ",IF(L123=1,85,IF(L123=2,59.5,IF(L123=3,45,IF(L123=4,32.5,IF(L123=5,30,IF(L123=6,27.5,IF(L123=7,25,IF(L123=8,22.5,0))))))))+IF(L123&lt;=8,0,IF(L123&lt;=16,19,IF(L123&lt;=24,13,0)))-IF(L123&lt;=8,0,IF(L123&lt;=16,(L123-9)*0.425,IF(L123&lt;=24,(L123-17)*0.425,0))),0)+IF(F123="JPČ",IF(L123=1,68,IF(L123=2,47.6,IF(L123=3,36,IF(L123=4,26,IF(L123=5,24,IF(L123=6,22,IF(L123=7,20,IF(L123=8,18,0))))))))+IF(L123&lt;=8,0,IF(L123&lt;=16,13,IF(L123&lt;=24,9,0)))-IF(L123&lt;=8,0,IF(L123&lt;=16,(L123-9)*0.34,IF(L123&lt;=24,(L123-17)*0.34,0))),0)+IF(F123="JEČ",IF(L123=1,34,IF(L123=2,26.04,IF(L123=3,20.6,IF(L123=4,12,IF(L123=5,11,IF(L123=6,10,IF(L123=7,9,IF(L123=8,8,0))))))))+IF(L123&lt;=8,0,IF(L123&lt;=16,6,0))-IF(L123&lt;=8,0,IF(L123&lt;=16,(L123-9)*0.17,0)),0)+IF(F123="JEOF",IF(L123=1,34,IF(L123=2,26.04,IF(L123=3,20.6,IF(L123=4,12,IF(L123=5,11,IF(L123=6,10,IF(L123=7,9,IF(L123=8,8,0))))))))+IF(L123&lt;=8,0,IF(L123&lt;=16,6,0))-IF(L123&lt;=8,0,IF(L123&lt;=16,(L123-9)*0.17,0)),0)+IF(F123="JnPČ",IF(L123=1,51,IF(L123=2,35.7,IF(L123=3,27,IF(L123=4,19.5,IF(L123=5,18,IF(L123=6,16.5,IF(L123=7,15,IF(L123=8,13.5,0))))))))+IF(L123&lt;=8,0,IF(L123&lt;=16,10,0))-IF(L123&lt;=8,0,IF(L123&lt;=16,(L123-9)*0.255,0)),0)+IF(F123="JnEČ",IF(L123=1,25.5,IF(L123=2,19.53,IF(L123=3,15.48,IF(L123=4,9,IF(L123=5,8.25,IF(L123=6,7.5,IF(L123=7,6.75,IF(L123=8,6,0))))))))+IF(L123&lt;=8,0,IF(L123&lt;=16,5,0))-IF(L123&lt;=8,0,IF(L123&lt;=16,(L123-9)*0.1275,0)),0)+IF(F123="JčPČ",IF(L123=1,21.25,IF(L123=2,14.5,IF(L123=3,11.5,IF(L123=4,7,IF(L123=5,6.5,IF(L123=6,6,IF(L123=7,5.5,IF(L123=8,5,0))))))))+IF(L123&lt;=8,0,IF(L123&lt;=16,4,0))-IF(L123&lt;=8,0,IF(L123&lt;=16,(L123-9)*0.10625,0)),0)+IF(F123="JčEČ",IF(L123=1,17,IF(L123=2,13.02,IF(L123=3,10.32,IF(L123=4,6,IF(L123=5,5.5,IF(L123=6,5,IF(L123=7,4.5,IF(L123=8,4,0))))))))+IF(L123&lt;=8,0,IF(L123&lt;=16,3,0))-IF(L123&lt;=8,0,IF(L123&lt;=16,(L123-9)*0.085,0)),0)+IF(F123="NEAK",IF(L123=1,11.48,IF(L123=2,8.79,IF(L123=3,6.97,IF(L123=4,4.05,IF(L123=5,3.71,IF(L123=6,3.38,IF(L123=7,3.04,IF(L123=8,2.7,0))))))))+IF(L123&lt;=8,0,IF(L123&lt;=16,2,IF(L123&lt;=24,1.3,0)))-IF(L123&lt;=8,0,IF(L123&lt;=16,(L123-9)*0.0574,IF(L123&lt;=24,(L123-17)*0.0574,0))),0))*IF(L123&lt;4,1,IF(OR(F123="PČ",F123="PŽ",F123="PT"),IF(J123&lt;32,J123/32,1),1))* IF(L123&lt;4,1,IF(OR(F123="EČ",F123="EŽ",F123="JOŽ",F123="JPČ",F123="NEAK"),IF(J123&lt;24,J123/24,1),1))*IF(L123&lt;4,1,IF(OR(F123="PČneol",F123="JEČ",F123="JEOF",F123="JnPČ",F123="JnEČ",F123="JčPČ",F123="JčEČ"),IF(J123&lt;16,J123/16,1),1))*IF(L123&lt;4,1,IF(F123="EČneol",IF(J123&lt;8,J123/8,1),1))</f>
        <v>8.7249999999999996</v>
      </c>
      <c r="O123" s="9">
        <f t="shared" ref="O123" si="73">IF(F123="OŽ",N123,IF(H123="Ne",IF(J123*0.3&lt;=J123-L123,N123,0),IF(J123*0.1&lt;=J123-L123,N123,0)))</f>
        <v>8.7249999999999996</v>
      </c>
      <c r="P123" s="5">
        <f t="shared" ref="P123" si="74">IF(O123=0,0,IF(F123="OŽ",IF(L123&gt;35,0,IF(J123&gt;35,(36-L123)*1.836,((36-L123)-(36-J123))*1.836)),0)+IF(F123="PČ",IF(L123&gt;31,0,IF(J123&gt;31,(32-L123)*1.347,((32-L123)-(32-J123))*1.347)),0)+ IF(F123="PČneol",IF(L123&gt;15,0,IF(J123&gt;15,(16-L123)*0.255,((16-L123)-(16-J123))*0.255)),0)+IF(F123="PŽ",IF(L123&gt;31,0,IF(J123&gt;31,(32-L123)*0.255,((32-L123)-(32-J123))*0.255)),0)+IF(F123="EČ",IF(L123&gt;23,0,IF(J123&gt;23,(24-L123)*0.612,((24-L123)-(24-J123))*0.612)),0)+IF(F123="EČneol",IF(L123&gt;7,0,IF(J123&gt;7,(8-L123)*0.204,((8-L123)-(8-J123))*0.204)),0)+IF(F123="EŽ",IF(L123&gt;23,0,IF(J123&gt;23,(24-L123)*0.204,((24-L123)-(24-J123))*0.204)),0)+IF(F123="PT",IF(L123&gt;31,0,IF(J123&gt;31,(32-L123)*0.204,((32-L123)-(32-J123))*0.204)),0)+IF(F123="JOŽ",IF(L123&gt;23,0,IF(J123&gt;23,(24-L123)*0.255,((24-L123)-(24-J123))*0.255)),0)+IF(F123="JPČ",IF(L123&gt;23,0,IF(J123&gt;23,(24-L123)*0.204,((24-L123)-(24-J123))*0.204)),0)+IF(F123="JEČ",IF(L123&gt;15,0,IF(J123&gt;15,(16-L123)*0.102,((16-L123)-(16-J123))*0.102)),0)+IF(F123="JEOF",IF(L123&gt;15,0,IF(J123&gt;15,(16-L123)*0.102,((16-L123)-(16-J123))*0.102)),0)+IF(F123="JnPČ",IF(L123&gt;15,0,IF(J123&gt;15,(16-L123)*0.153,((16-L123)-(16-J123))*0.153)),0)+IF(F123="JnEČ",IF(L123&gt;15,0,IF(J123&gt;15,(16-L123)*0.0765,((16-L123)-(16-J123))*0.0765)),0)+IF(F123="JčPČ",IF(L123&gt;15,0,IF(J123&gt;15,(16-L123)*0.06375,((16-L123)-(16-J123))*0.06375)),0)+IF(F123="JčEČ",IF(L123&gt;15,0,IF(J123&gt;15,(16-L123)*0.051,((16-L123)-(16-J123))*0.051)),0)+IF(F123="NEAK",IF(L123&gt;23,0,IF(J123&gt;23,(24-L123)*0.03444,((24-L123)-(24-J123))*0.03444)),0))</f>
        <v>0.30599999999999999</v>
      </c>
      <c r="Q123" s="11">
        <f t="shared" ref="Q123" si="75">IF(ISERROR(P123*100/N123),0,(P123*100/N123))</f>
        <v>3.5071633237822351</v>
      </c>
      <c r="R123" s="10">
        <f t="shared" ref="R123" si="76">IF(Q123&lt;=30,O123+P123,O123+O123*0.3)*IF(G123=1,0.4,IF(G123=2,0.75,IF(G123="1 (kas 4 m. 1 k. nerengiamos)",0.52,1)))*IF(D123="olimpinė",1,IF(M123="Ne",0.5,1))*IF(D123="olimpinė",1,IF(J123&lt;8,0,1))*E123*IF(D123="olimpinė",1,IF(K123&lt;16,0,1))*IF(I123&lt;=1,1,1/I123)*IF(OR(A$5="Lietuvos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7.5860399999999997</v>
      </c>
    </row>
    <row r="124" spans="1:18">
      <c r="A124" s="60" t="s">
        <v>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2"/>
      <c r="R124" s="10">
        <f>SUM(R123:R123)</f>
        <v>7.5860399999999997</v>
      </c>
    </row>
    <row r="125" spans="1:18" ht="15.6">
      <c r="A125" s="24" t="s">
        <v>71</v>
      </c>
      <c r="B125" s="2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6"/>
    </row>
    <row r="126" spans="1:18">
      <c r="A126" s="50" t="s">
        <v>45</v>
      </c>
      <c r="B126" s="50"/>
      <c r="C126" s="50"/>
      <c r="D126" s="50"/>
      <c r="E126" s="50"/>
      <c r="F126" s="50"/>
      <c r="G126" s="50"/>
      <c r="H126" s="50"/>
      <c r="I126" s="50"/>
      <c r="J126" s="15"/>
      <c r="K126" s="15"/>
      <c r="L126" s="15"/>
      <c r="M126" s="15"/>
      <c r="N126" s="15"/>
      <c r="O126" s="15"/>
      <c r="P126" s="15"/>
      <c r="Q126" s="15"/>
      <c r="R126" s="16"/>
    </row>
    <row r="127" spans="1:18">
      <c r="A127" s="50"/>
      <c r="B127" s="50"/>
      <c r="C127" s="50"/>
      <c r="D127" s="50"/>
      <c r="E127" s="50"/>
      <c r="F127" s="50"/>
      <c r="G127" s="50"/>
      <c r="H127" s="50"/>
      <c r="I127" s="50"/>
      <c r="J127" s="15"/>
      <c r="K127" s="15"/>
      <c r="L127" s="15"/>
      <c r="M127" s="15"/>
      <c r="N127" s="15"/>
      <c r="O127" s="15"/>
      <c r="P127" s="15"/>
      <c r="Q127" s="15"/>
      <c r="R127" s="16"/>
    </row>
    <row r="128" spans="1:18">
      <c r="A128" s="63" t="s">
        <v>100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8"/>
    </row>
    <row r="129" spans="1:18" ht="16.8">
      <c r="A129" s="65" t="s">
        <v>27</v>
      </c>
      <c r="B129" s="66"/>
      <c r="C129" s="66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8"/>
    </row>
    <row r="130" spans="1:18">
      <c r="A130" s="63" t="s">
        <v>47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8"/>
    </row>
    <row r="131" spans="1:18">
      <c r="A131" s="1">
        <v>1</v>
      </c>
      <c r="B131" s="1" t="s">
        <v>66</v>
      </c>
      <c r="C131" s="12" t="s">
        <v>29</v>
      </c>
      <c r="D131" s="1" t="s">
        <v>30</v>
      </c>
      <c r="E131" s="1">
        <v>1</v>
      </c>
      <c r="F131" s="1" t="s">
        <v>69</v>
      </c>
      <c r="G131" s="1">
        <v>1</v>
      </c>
      <c r="H131" s="1" t="s">
        <v>32</v>
      </c>
      <c r="I131" s="1"/>
      <c r="J131" s="1">
        <v>21</v>
      </c>
      <c r="K131" s="1"/>
      <c r="L131" s="1">
        <v>1</v>
      </c>
      <c r="M131" s="1"/>
      <c r="N131" s="4">
        <f t="shared" ref="N131" si="77">(IF(F131="OŽ",IF(L131=1,550.8,IF(L131=2,426.38,IF(L131=3,342.14,IF(L131=4,181.44,IF(L131=5,168.48,IF(L131=6,155.52,IF(L131=7,148.5,IF(L131=8,144,0))))))))+IF(L131&lt;=8,0,IF(L131&lt;=16,137.7,IF(L131&lt;=24,108,IF(L131&lt;=32,80.1,IF(L131&lt;=36,52.2,0)))))-IF(L131&lt;=8,0,IF(L131&lt;=16,(L131-9)*2.754,IF(L131&lt;=24,(L131-17)* 2.754,IF(L131&lt;=32,(L131-25)* 2.754,IF(L131&lt;=36,(L131-33)*2.754,0))))),0)+IF(F131="PČ",IF(L131=1,449,IF(L131=2,314.6,IF(L131=3,238,IF(L131=4,172,IF(L131=5,159,IF(L131=6,145,IF(L131=7,132,IF(L131=8,119,0))))))))+IF(L131&lt;=8,0,IF(L131&lt;=16,88,IF(L131&lt;=24,55,IF(L131&lt;=32,22,0))))-IF(L131&lt;=8,0,IF(L131&lt;=16,(L131-9)*2.245,IF(L131&lt;=24,(L131-17)*2.245,IF(L131&lt;=32,(L131-25)*2.245,0)))),0)+IF(F131="PČneol",IF(L131=1,85,IF(L131=2,64.61,IF(L131=3,50.76,IF(L131=4,16.25,IF(L131=5,15,IF(L131=6,13.75,IF(L131=7,12.5,IF(L131=8,11.25,0))))))))+IF(L131&lt;=8,0,IF(L131&lt;=16,9,0))-IF(L131&lt;=8,0,IF(L131&lt;=16,(L131-9)*0.425,0)),0)+IF(F131="PŽ",IF(L131=1,85,IF(L131=2,59.5,IF(L131=3,45,IF(L131=4,32.5,IF(L131=5,30,IF(L131=6,27.5,IF(L131=7,25,IF(L131=8,22.5,0))))))))+IF(L131&lt;=8,0,IF(L131&lt;=16,19,IF(L131&lt;=24,13,IF(L131&lt;=32,8,0))))-IF(L131&lt;=8,0,IF(L131&lt;=16,(L131-9)*0.425,IF(L131&lt;=24,(L131-17)*0.425,IF(L131&lt;=32,(L131-25)*0.425,0)))),0)+IF(F131="EČ",IF(L131=1,204,IF(L131=2,156.24,IF(L131=3,123.84,IF(L131=4,72,IF(L131=5,66,IF(L131=6,60,IF(L131=7,54,IF(L131=8,48,0))))))))+IF(L131&lt;=8,0,IF(L131&lt;=16,40,IF(L131&lt;=24,25,0)))-IF(L131&lt;=8,0,IF(L131&lt;=16,(L131-9)*1.02,IF(L131&lt;=24,(L131-17)*1.02,0))),0)+IF(F131="EČneol",IF(L131=1,68,IF(L131=2,51.69,IF(L131=3,40.61,IF(L131=4,13,IF(L131=5,12,IF(L131=6,11,IF(L131=7,10,IF(L131=8,9,0)))))))))+IF(F131="EŽ",IF(L131=1,68,IF(L131=2,47.6,IF(L131=3,36,IF(L131=4,18,IF(L131=5,16.5,IF(L131=6,15,IF(L131=7,13.5,IF(L131=8,12,0))))))))+IF(L131&lt;=8,0,IF(L131&lt;=16,10,IF(L131&lt;=24,6,0)))-IF(L131&lt;=8,0,IF(L131&lt;=16,(L131-9)*0.34,IF(L131&lt;=24,(L131-17)*0.34,0))),0)+IF(F131="PT",IF(L131=1,68,IF(L131=2,52.08,IF(L131=3,41.28,IF(L131=4,24,IF(L131=5,22,IF(L131=6,20,IF(L131=7,18,IF(L131=8,16,0))))))))+IF(L131&lt;=8,0,IF(L131&lt;=16,13,IF(L131&lt;=24,9,IF(L131&lt;=32,4,0))))-IF(L131&lt;=8,0,IF(L131&lt;=16,(L131-9)*0.34,IF(L131&lt;=24,(L131-17)*0.34,IF(L131&lt;=32,(L131-25)*0.34,0)))),0)+IF(F131="JOŽ",IF(L131=1,85,IF(L131=2,59.5,IF(L131=3,45,IF(L131=4,32.5,IF(L131=5,30,IF(L131=6,27.5,IF(L131=7,25,IF(L131=8,22.5,0))))))))+IF(L131&lt;=8,0,IF(L131&lt;=16,19,IF(L131&lt;=24,13,0)))-IF(L131&lt;=8,0,IF(L131&lt;=16,(L131-9)*0.425,IF(L131&lt;=24,(L131-17)*0.425,0))),0)+IF(F131="JPČ",IF(L131=1,68,IF(L131=2,47.6,IF(L131=3,36,IF(L131=4,26,IF(L131=5,24,IF(L131=6,22,IF(L131=7,20,IF(L131=8,18,0))))))))+IF(L131&lt;=8,0,IF(L131&lt;=16,13,IF(L131&lt;=24,9,0)))-IF(L131&lt;=8,0,IF(L131&lt;=16,(L131-9)*0.34,IF(L131&lt;=24,(L131-17)*0.34,0))),0)+IF(F131="JEČ",IF(L131=1,34,IF(L131=2,26.04,IF(L131=3,20.6,IF(L131=4,12,IF(L131=5,11,IF(L131=6,10,IF(L131=7,9,IF(L131=8,8,0))))))))+IF(L131&lt;=8,0,IF(L131&lt;=16,6,0))-IF(L131&lt;=8,0,IF(L131&lt;=16,(L131-9)*0.17,0)),0)+IF(F131="JEOF",IF(L131=1,34,IF(L131=2,26.04,IF(L131=3,20.6,IF(L131=4,12,IF(L131=5,11,IF(L131=6,10,IF(L131=7,9,IF(L131=8,8,0))))))))+IF(L131&lt;=8,0,IF(L131&lt;=16,6,0))-IF(L131&lt;=8,0,IF(L131&lt;=16,(L131-9)*0.17,0)),0)+IF(F131="JnPČ",IF(L131=1,51,IF(L131=2,35.7,IF(L131=3,27,IF(L131=4,19.5,IF(L131=5,18,IF(L131=6,16.5,IF(L131=7,15,IF(L131=8,13.5,0))))))))+IF(L131&lt;=8,0,IF(L131&lt;=16,10,0))-IF(L131&lt;=8,0,IF(L131&lt;=16,(L131-9)*0.255,0)),0)+IF(F131="JnEČ",IF(L131=1,25.5,IF(L131=2,19.53,IF(L131=3,15.48,IF(L131=4,9,IF(L131=5,8.25,IF(L131=6,7.5,IF(L131=7,6.75,IF(L131=8,6,0))))))))+IF(L131&lt;=8,0,IF(L131&lt;=16,5,0))-IF(L131&lt;=8,0,IF(L131&lt;=16,(L131-9)*0.1275,0)),0)+IF(F131="JčPČ",IF(L131=1,21.25,IF(L131=2,14.5,IF(L131=3,11.5,IF(L131=4,7,IF(L131=5,6.5,IF(L131=6,6,IF(L131=7,5.5,IF(L131=8,5,0))))))))+IF(L131&lt;=8,0,IF(L131&lt;=16,4,0))-IF(L131&lt;=8,0,IF(L131&lt;=16,(L131-9)*0.10625,0)),0)+IF(F131="JčEČ",IF(L131=1,17,IF(L131=2,13.02,IF(L131=3,10.32,IF(L131=4,6,IF(L131=5,5.5,IF(L131=6,5,IF(L131=7,4.5,IF(L131=8,4,0))))))))+IF(L131&lt;=8,0,IF(L131&lt;=16,3,0))-IF(L131&lt;=8,0,IF(L131&lt;=16,(L131-9)*0.085,0)),0)+IF(F131="NEAK",IF(L131=1,11.48,IF(L131=2,8.79,IF(L131=3,6.97,IF(L131=4,4.05,IF(L131=5,3.71,IF(L131=6,3.38,IF(L131=7,3.04,IF(L131=8,2.7,0))))))))+IF(L131&lt;=8,0,IF(L131&lt;=16,2,IF(L131&lt;=24,1.3,0)))-IF(L131&lt;=8,0,IF(L131&lt;=16,(L131-9)*0.0574,IF(L131&lt;=24,(L131-17)*0.0574,0))),0))*IF(L131&lt;4,1,IF(OR(F131="PČ",F131="PŽ",F131="PT"),IF(J131&lt;32,J131/32,1),1))* IF(L131&lt;4,1,IF(OR(F131="EČ",F131="EŽ",F131="JOŽ",F131="JPČ",F131="NEAK"),IF(J131&lt;24,J131/24,1),1))*IF(L131&lt;4,1,IF(OR(F131="PČneol",F131="JEČ",F131="JEOF",F131="JnPČ",F131="JnEČ",F131="JčPČ",F131="JčEČ"),IF(J131&lt;16,J131/16,1),1))*IF(L131&lt;4,1,IF(F131="EČneol",IF(J131&lt;8,J131/8,1),1))</f>
        <v>34</v>
      </c>
      <c r="O131" s="9">
        <f t="shared" ref="O131" si="78">IF(F131="OŽ",N131,IF(H131="Ne",IF(J131*0.3&lt;=J131-L131,N131,0),IF(J131*0.1&lt;=J131-L131,N131,0)))</f>
        <v>34</v>
      </c>
      <c r="P131" s="5">
        <f t="shared" ref="P131" si="79">IF(O131=0,0,IF(F131="OŽ",IF(L131&gt;35,0,IF(J131&gt;35,(36-L131)*1.836,((36-L131)-(36-J131))*1.836)),0)+IF(F131="PČ",IF(L131&gt;31,0,IF(J131&gt;31,(32-L131)*1.347,((32-L131)-(32-J131))*1.347)),0)+ IF(F131="PČneol",IF(L131&gt;15,0,IF(J131&gt;15,(16-L131)*0.255,((16-L131)-(16-J131))*0.255)),0)+IF(F131="PŽ",IF(L131&gt;31,0,IF(J131&gt;31,(32-L131)*0.255,((32-L131)-(32-J131))*0.255)),0)+IF(F131="EČ",IF(L131&gt;23,0,IF(J131&gt;23,(24-L131)*0.612,((24-L131)-(24-J131))*0.612)),0)+IF(F131="EČneol",IF(L131&gt;7,0,IF(J131&gt;7,(8-L131)*0.204,((8-L131)-(8-J131))*0.204)),0)+IF(F131="EŽ",IF(L131&gt;23,0,IF(J131&gt;23,(24-L131)*0.204,((24-L131)-(24-J131))*0.204)),0)+IF(F131="PT",IF(L131&gt;31,0,IF(J131&gt;31,(32-L131)*0.204,((32-L131)-(32-J131))*0.204)),0)+IF(F131="JOŽ",IF(L131&gt;23,0,IF(J131&gt;23,(24-L131)*0.255,((24-L131)-(24-J131))*0.255)),0)+IF(F131="JPČ",IF(L131&gt;23,0,IF(J131&gt;23,(24-L131)*0.204,((24-L131)-(24-J131))*0.204)),0)+IF(F131="JEČ",IF(L131&gt;15,0,IF(J131&gt;15,(16-L131)*0.102,((16-L131)-(16-J131))*0.102)),0)+IF(F131="JEOF",IF(L131&gt;15,0,IF(J131&gt;15,(16-L131)*0.102,((16-L131)-(16-J131))*0.102)),0)+IF(F131="JnPČ",IF(L131&gt;15,0,IF(J131&gt;15,(16-L131)*0.153,((16-L131)-(16-J131))*0.153)),0)+IF(F131="JnEČ",IF(L131&gt;15,0,IF(J131&gt;15,(16-L131)*0.0765,((16-L131)-(16-J131))*0.0765)),0)+IF(F131="JčPČ",IF(L131&gt;15,0,IF(J131&gt;15,(16-L131)*0.06375,((16-L131)-(16-J131))*0.06375)),0)+IF(F131="JčEČ",IF(L131&gt;15,0,IF(J131&gt;15,(16-L131)*0.051,((16-L131)-(16-J131))*0.051)),0)+IF(F131="NEAK",IF(L131&gt;23,0,IF(J131&gt;23,(24-L131)*0.03444,((24-L131)-(24-J131))*0.03444)),0))</f>
        <v>1.5299999999999998</v>
      </c>
      <c r="Q131" s="11">
        <f t="shared" ref="Q131" si="80">IF(ISERROR(P131*100/N131),0,(P131*100/N131))</f>
        <v>4.4999999999999991</v>
      </c>
      <c r="R131" s="10">
        <f t="shared" ref="R131" si="81">IF(Q131&lt;=30,O131+P131,O131+O131*0.3)*IF(G131=1,0.4,IF(G131=2,0.75,IF(G131="1 (kas 4 m. 1 k. nerengiamos)",0.52,1)))*IF(D131="olimpinė",1,IF(M131="Ne",0.5,1))*IF(D131="olimpinė",1,IF(J131&lt;8,0,1))*E131*IF(D131="olimpinė",1,IF(K131&lt;16,0,1))*IF(I131&lt;=1,1,1/I131)*IF(OR(A$5="Lietuvos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14.922600000000003</v>
      </c>
    </row>
    <row r="132" spans="1:18">
      <c r="A132" s="1">
        <v>2</v>
      </c>
      <c r="B132" s="1" t="s">
        <v>101</v>
      </c>
      <c r="C132" s="12" t="s">
        <v>38</v>
      </c>
      <c r="D132" s="1" t="s">
        <v>30</v>
      </c>
      <c r="E132" s="1">
        <v>1</v>
      </c>
      <c r="F132" s="1" t="s">
        <v>69</v>
      </c>
      <c r="G132" s="1">
        <v>1</v>
      </c>
      <c r="H132" s="1" t="s">
        <v>32</v>
      </c>
      <c r="I132" s="1"/>
      <c r="J132" s="1">
        <v>23</v>
      </c>
      <c r="K132" s="1"/>
      <c r="L132" s="1">
        <v>9</v>
      </c>
      <c r="M132" s="1"/>
      <c r="N132" s="4">
        <f t="shared" ref="N132:N137" si="82">(IF(F132="OŽ",IF(L132=1,550.8,IF(L132=2,426.38,IF(L132=3,342.14,IF(L132=4,181.44,IF(L132=5,168.48,IF(L132=6,155.52,IF(L132=7,148.5,IF(L132=8,144,0))))))))+IF(L132&lt;=8,0,IF(L132&lt;=16,137.7,IF(L132&lt;=24,108,IF(L132&lt;=32,80.1,IF(L132&lt;=36,52.2,0)))))-IF(L132&lt;=8,0,IF(L132&lt;=16,(L132-9)*2.754,IF(L132&lt;=24,(L132-17)* 2.754,IF(L132&lt;=32,(L132-25)* 2.754,IF(L132&lt;=36,(L132-33)*2.754,0))))),0)+IF(F132="PČ",IF(L132=1,449,IF(L132=2,314.6,IF(L132=3,238,IF(L132=4,172,IF(L132=5,159,IF(L132=6,145,IF(L132=7,132,IF(L132=8,119,0))))))))+IF(L132&lt;=8,0,IF(L132&lt;=16,88,IF(L132&lt;=24,55,IF(L132&lt;=32,22,0))))-IF(L132&lt;=8,0,IF(L132&lt;=16,(L132-9)*2.245,IF(L132&lt;=24,(L132-17)*2.245,IF(L132&lt;=32,(L132-25)*2.245,0)))),0)+IF(F132="PČneol",IF(L132=1,85,IF(L132=2,64.61,IF(L132=3,50.76,IF(L132=4,16.25,IF(L132=5,15,IF(L132=6,13.75,IF(L132=7,12.5,IF(L132=8,11.25,0))))))))+IF(L132&lt;=8,0,IF(L132&lt;=16,9,0))-IF(L132&lt;=8,0,IF(L132&lt;=16,(L132-9)*0.425,0)),0)+IF(F132="PŽ",IF(L132=1,85,IF(L132=2,59.5,IF(L132=3,45,IF(L132=4,32.5,IF(L132=5,30,IF(L132=6,27.5,IF(L132=7,25,IF(L132=8,22.5,0))))))))+IF(L132&lt;=8,0,IF(L132&lt;=16,19,IF(L132&lt;=24,13,IF(L132&lt;=32,8,0))))-IF(L132&lt;=8,0,IF(L132&lt;=16,(L132-9)*0.425,IF(L132&lt;=24,(L132-17)*0.425,IF(L132&lt;=32,(L132-25)*0.425,0)))),0)+IF(F132="EČ",IF(L132=1,204,IF(L132=2,156.24,IF(L132=3,123.84,IF(L132=4,72,IF(L132=5,66,IF(L132=6,60,IF(L132=7,54,IF(L132=8,48,0))))))))+IF(L132&lt;=8,0,IF(L132&lt;=16,40,IF(L132&lt;=24,25,0)))-IF(L132&lt;=8,0,IF(L132&lt;=16,(L132-9)*1.02,IF(L132&lt;=24,(L132-17)*1.02,0))),0)+IF(F132="EČneol",IF(L132=1,68,IF(L132=2,51.69,IF(L132=3,40.61,IF(L132=4,13,IF(L132=5,12,IF(L132=6,11,IF(L132=7,10,IF(L132=8,9,0)))))))))+IF(F132="EŽ",IF(L132=1,68,IF(L132=2,47.6,IF(L132=3,36,IF(L132=4,18,IF(L132=5,16.5,IF(L132=6,15,IF(L132=7,13.5,IF(L132=8,12,0))))))))+IF(L132&lt;=8,0,IF(L132&lt;=16,10,IF(L132&lt;=24,6,0)))-IF(L132&lt;=8,0,IF(L132&lt;=16,(L132-9)*0.34,IF(L132&lt;=24,(L132-17)*0.34,0))),0)+IF(F132="PT",IF(L132=1,68,IF(L132=2,52.08,IF(L132=3,41.28,IF(L132=4,24,IF(L132=5,22,IF(L132=6,20,IF(L132=7,18,IF(L132=8,16,0))))))))+IF(L132&lt;=8,0,IF(L132&lt;=16,13,IF(L132&lt;=24,9,IF(L132&lt;=32,4,0))))-IF(L132&lt;=8,0,IF(L132&lt;=16,(L132-9)*0.34,IF(L132&lt;=24,(L132-17)*0.34,IF(L132&lt;=32,(L132-25)*0.34,0)))),0)+IF(F132="JOŽ",IF(L132=1,85,IF(L132=2,59.5,IF(L132=3,45,IF(L132=4,32.5,IF(L132=5,30,IF(L132=6,27.5,IF(L132=7,25,IF(L132=8,22.5,0))))))))+IF(L132&lt;=8,0,IF(L132&lt;=16,19,IF(L132&lt;=24,13,0)))-IF(L132&lt;=8,0,IF(L132&lt;=16,(L132-9)*0.425,IF(L132&lt;=24,(L132-17)*0.425,0))),0)+IF(F132="JPČ",IF(L132=1,68,IF(L132=2,47.6,IF(L132=3,36,IF(L132=4,26,IF(L132=5,24,IF(L132=6,22,IF(L132=7,20,IF(L132=8,18,0))))))))+IF(L132&lt;=8,0,IF(L132&lt;=16,13,IF(L132&lt;=24,9,0)))-IF(L132&lt;=8,0,IF(L132&lt;=16,(L132-9)*0.34,IF(L132&lt;=24,(L132-17)*0.34,0))),0)+IF(F132="JEČ",IF(L132=1,34,IF(L132=2,26.04,IF(L132=3,20.6,IF(L132=4,12,IF(L132=5,11,IF(L132=6,10,IF(L132=7,9,IF(L132=8,8,0))))))))+IF(L132&lt;=8,0,IF(L132&lt;=16,6,0))-IF(L132&lt;=8,0,IF(L132&lt;=16,(L132-9)*0.17,0)),0)+IF(F132="JEOF",IF(L132=1,34,IF(L132=2,26.04,IF(L132=3,20.6,IF(L132=4,12,IF(L132=5,11,IF(L132=6,10,IF(L132=7,9,IF(L132=8,8,0))))))))+IF(L132&lt;=8,0,IF(L132&lt;=16,6,0))-IF(L132&lt;=8,0,IF(L132&lt;=16,(L132-9)*0.17,0)),0)+IF(F132="JnPČ",IF(L132=1,51,IF(L132=2,35.7,IF(L132=3,27,IF(L132=4,19.5,IF(L132=5,18,IF(L132=6,16.5,IF(L132=7,15,IF(L132=8,13.5,0))))))))+IF(L132&lt;=8,0,IF(L132&lt;=16,10,0))-IF(L132&lt;=8,0,IF(L132&lt;=16,(L132-9)*0.255,0)),0)+IF(F132="JnEČ",IF(L132=1,25.5,IF(L132=2,19.53,IF(L132=3,15.48,IF(L132=4,9,IF(L132=5,8.25,IF(L132=6,7.5,IF(L132=7,6.75,IF(L132=8,6,0))))))))+IF(L132&lt;=8,0,IF(L132&lt;=16,5,0))-IF(L132&lt;=8,0,IF(L132&lt;=16,(L132-9)*0.1275,0)),0)+IF(F132="JčPČ",IF(L132=1,21.25,IF(L132=2,14.5,IF(L132=3,11.5,IF(L132=4,7,IF(L132=5,6.5,IF(L132=6,6,IF(L132=7,5.5,IF(L132=8,5,0))))))))+IF(L132&lt;=8,0,IF(L132&lt;=16,4,0))-IF(L132&lt;=8,0,IF(L132&lt;=16,(L132-9)*0.10625,0)),0)+IF(F132="JčEČ",IF(L132=1,17,IF(L132=2,13.02,IF(L132=3,10.32,IF(L132=4,6,IF(L132=5,5.5,IF(L132=6,5,IF(L132=7,4.5,IF(L132=8,4,0))))))))+IF(L132&lt;=8,0,IF(L132&lt;=16,3,0))-IF(L132&lt;=8,0,IF(L132&lt;=16,(L132-9)*0.085,0)),0)+IF(F132="NEAK",IF(L132=1,11.48,IF(L132=2,8.79,IF(L132=3,6.97,IF(L132=4,4.05,IF(L132=5,3.71,IF(L132=6,3.38,IF(L132=7,3.04,IF(L132=8,2.7,0))))))))+IF(L132&lt;=8,0,IF(L132&lt;=16,2,IF(L132&lt;=24,1.3,0)))-IF(L132&lt;=8,0,IF(L132&lt;=16,(L132-9)*0.0574,IF(L132&lt;=24,(L132-17)*0.0574,0))),0))*IF(L132&lt;4,1,IF(OR(F132="PČ",F132="PŽ",F132="PT"),IF(J132&lt;32,J132/32,1),1))* IF(L132&lt;4,1,IF(OR(F132="EČ",F132="EŽ",F132="JOŽ",F132="JPČ",F132="NEAK"),IF(J132&lt;24,J132/24,1),1))*IF(L132&lt;4,1,IF(OR(F132="PČneol",F132="JEČ",F132="JEOF",F132="JnPČ",F132="JnEČ",F132="JčPČ",F132="JčEČ"),IF(J132&lt;16,J132/16,1),1))*IF(L132&lt;4,1,IF(F132="EČneol",IF(J132&lt;8,J132/8,1),1))</f>
        <v>6</v>
      </c>
      <c r="O132" s="9">
        <f t="shared" ref="O132:O137" si="83">IF(F132="OŽ",N132,IF(H132="Ne",IF(J132*0.3&lt;=J132-L132,N132,0),IF(J132*0.1&lt;=J132-L132,N132,0)))</f>
        <v>6</v>
      </c>
      <c r="P132" s="5">
        <f t="shared" ref="P132:P137" si="84">IF(O132=0,0,IF(F132="OŽ",IF(L132&gt;35,0,IF(J132&gt;35,(36-L132)*1.836,((36-L132)-(36-J132))*1.836)),0)+IF(F132="PČ",IF(L132&gt;31,0,IF(J132&gt;31,(32-L132)*1.347,((32-L132)-(32-J132))*1.347)),0)+ IF(F132="PČneol",IF(L132&gt;15,0,IF(J132&gt;15,(16-L132)*0.255,((16-L132)-(16-J132))*0.255)),0)+IF(F132="PŽ",IF(L132&gt;31,0,IF(J132&gt;31,(32-L132)*0.255,((32-L132)-(32-J132))*0.255)),0)+IF(F132="EČ",IF(L132&gt;23,0,IF(J132&gt;23,(24-L132)*0.612,((24-L132)-(24-J132))*0.612)),0)+IF(F132="EČneol",IF(L132&gt;7,0,IF(J132&gt;7,(8-L132)*0.204,((8-L132)-(8-J132))*0.204)),0)+IF(F132="EŽ",IF(L132&gt;23,0,IF(J132&gt;23,(24-L132)*0.204,((24-L132)-(24-J132))*0.204)),0)+IF(F132="PT",IF(L132&gt;31,0,IF(J132&gt;31,(32-L132)*0.204,((32-L132)-(32-J132))*0.204)),0)+IF(F132="JOŽ",IF(L132&gt;23,0,IF(J132&gt;23,(24-L132)*0.255,((24-L132)-(24-J132))*0.255)),0)+IF(F132="JPČ",IF(L132&gt;23,0,IF(J132&gt;23,(24-L132)*0.204,((24-L132)-(24-J132))*0.204)),0)+IF(F132="JEČ",IF(L132&gt;15,0,IF(J132&gt;15,(16-L132)*0.102,((16-L132)-(16-J132))*0.102)),0)+IF(F132="JEOF",IF(L132&gt;15,0,IF(J132&gt;15,(16-L132)*0.102,((16-L132)-(16-J132))*0.102)),0)+IF(F132="JnPČ",IF(L132&gt;15,0,IF(J132&gt;15,(16-L132)*0.153,((16-L132)-(16-J132))*0.153)),0)+IF(F132="JnEČ",IF(L132&gt;15,0,IF(J132&gt;15,(16-L132)*0.0765,((16-L132)-(16-J132))*0.0765)),0)+IF(F132="JčPČ",IF(L132&gt;15,0,IF(J132&gt;15,(16-L132)*0.06375,((16-L132)-(16-J132))*0.06375)),0)+IF(F132="JčEČ",IF(L132&gt;15,0,IF(J132&gt;15,(16-L132)*0.051,((16-L132)-(16-J132))*0.051)),0)+IF(F132="NEAK",IF(L132&gt;23,0,IF(J132&gt;23,(24-L132)*0.03444,((24-L132)-(24-J132))*0.03444)),0))</f>
        <v>0.71399999999999997</v>
      </c>
      <c r="Q132" s="11">
        <f t="shared" ref="Q132:Q137" si="85">IF(ISERROR(P132*100/N132),0,(P132*100/N132))</f>
        <v>11.899999999999999</v>
      </c>
      <c r="R132" s="10">
        <f t="shared" ref="R132:R137" si="86">IF(Q132&lt;=30,O132+P132,O132+O132*0.3)*IF(G132=1,0.4,IF(G132=2,0.75,IF(G132="1 (kas 4 m. 1 k. nerengiamos)",0.52,1)))*IF(D132="olimpinė",1,IF(M132="Ne",0.5,1))*IF(D132="olimpinė",1,IF(J132&lt;8,0,1))*E132*IF(D132="olimpinė",1,IF(K132&lt;16,0,1))*IF(I132&lt;=1,1,1/I132)*IF(OR(A$5="Lietuvos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2.8198800000000004</v>
      </c>
    </row>
    <row r="133" spans="1:18">
      <c r="A133" s="1">
        <v>3</v>
      </c>
      <c r="B133" s="1" t="s">
        <v>55</v>
      </c>
      <c r="C133" s="12" t="s">
        <v>34</v>
      </c>
      <c r="D133" s="1" t="s">
        <v>30</v>
      </c>
      <c r="E133" s="1">
        <v>2</v>
      </c>
      <c r="F133" s="1" t="s">
        <v>69</v>
      </c>
      <c r="G133" s="1">
        <v>1</v>
      </c>
      <c r="H133" s="1" t="s">
        <v>32</v>
      </c>
      <c r="I133" s="1"/>
      <c r="J133" s="1">
        <v>21</v>
      </c>
      <c r="K133" s="1"/>
      <c r="L133" s="1">
        <v>5</v>
      </c>
      <c r="M133" s="1"/>
      <c r="N133" s="4">
        <f t="shared" si="82"/>
        <v>11</v>
      </c>
      <c r="O133" s="9">
        <f t="shared" si="83"/>
        <v>11</v>
      </c>
      <c r="P133" s="5">
        <f t="shared" si="84"/>
        <v>1.1219999999999999</v>
      </c>
      <c r="Q133" s="11">
        <f t="shared" si="85"/>
        <v>10.199999999999999</v>
      </c>
      <c r="R133" s="10">
        <f t="shared" si="86"/>
        <v>10.182480000000002</v>
      </c>
    </row>
    <row r="134" spans="1:18">
      <c r="A134" s="1">
        <v>4</v>
      </c>
      <c r="B134" s="1" t="s">
        <v>91</v>
      </c>
      <c r="C134" s="12" t="s">
        <v>38</v>
      </c>
      <c r="D134" s="1" t="s">
        <v>30</v>
      </c>
      <c r="E134" s="1">
        <v>1</v>
      </c>
      <c r="F134" s="1" t="s">
        <v>67</v>
      </c>
      <c r="G134" s="1">
        <v>1</v>
      </c>
      <c r="H134" s="1" t="s">
        <v>32</v>
      </c>
      <c r="I134" s="1"/>
      <c r="J134" s="1">
        <v>22</v>
      </c>
      <c r="K134" s="1"/>
      <c r="L134" s="1">
        <v>11</v>
      </c>
      <c r="M134" s="1"/>
      <c r="N134" s="4">
        <f t="shared" si="82"/>
        <v>4.7450000000000001</v>
      </c>
      <c r="O134" s="9">
        <f t="shared" si="83"/>
        <v>4.7450000000000001</v>
      </c>
      <c r="P134" s="5">
        <f t="shared" si="84"/>
        <v>0.38250000000000001</v>
      </c>
      <c r="Q134" s="11">
        <f t="shared" si="85"/>
        <v>8.0611169652265549</v>
      </c>
      <c r="R134" s="10">
        <f t="shared" si="86"/>
        <v>2.1535500000000001</v>
      </c>
    </row>
    <row r="135" spans="1:18">
      <c r="A135" s="1">
        <v>5</v>
      </c>
      <c r="B135" s="1" t="s">
        <v>91</v>
      </c>
      <c r="C135" s="12" t="s">
        <v>77</v>
      </c>
      <c r="D135" s="1" t="s">
        <v>41</v>
      </c>
      <c r="E135" s="1">
        <v>1</v>
      </c>
      <c r="F135" s="1" t="s">
        <v>67</v>
      </c>
      <c r="G135" s="1">
        <v>1</v>
      </c>
      <c r="H135" s="1" t="s">
        <v>32</v>
      </c>
      <c r="I135" s="1"/>
      <c r="J135" s="1">
        <v>21</v>
      </c>
      <c r="K135" s="1">
        <v>35</v>
      </c>
      <c r="L135" s="1">
        <v>9</v>
      </c>
      <c r="M135" s="1"/>
      <c r="N135" s="4">
        <f t="shared" si="82"/>
        <v>5</v>
      </c>
      <c r="O135" s="9">
        <f t="shared" si="83"/>
        <v>5</v>
      </c>
      <c r="P135" s="5">
        <f t="shared" si="84"/>
        <v>0.53549999999999998</v>
      </c>
      <c r="Q135" s="11">
        <f t="shared" si="85"/>
        <v>10.709999999999999</v>
      </c>
      <c r="R135" s="10">
        <f t="shared" si="86"/>
        <v>2.32491</v>
      </c>
    </row>
    <row r="136" spans="1:18">
      <c r="A136" s="1">
        <v>6</v>
      </c>
      <c r="B136" s="1" t="s">
        <v>91</v>
      </c>
      <c r="C136" s="12" t="s">
        <v>102</v>
      </c>
      <c r="D136" s="1" t="s">
        <v>30</v>
      </c>
      <c r="E136" s="1">
        <v>1</v>
      </c>
      <c r="F136" s="1" t="s">
        <v>67</v>
      </c>
      <c r="G136" s="1">
        <v>1</v>
      </c>
      <c r="H136" s="1" t="s">
        <v>32</v>
      </c>
      <c r="I136" s="1"/>
      <c r="J136" s="1">
        <v>19</v>
      </c>
      <c r="K136" s="1"/>
      <c r="L136" s="1">
        <v>11</v>
      </c>
      <c r="M136" s="1"/>
      <c r="N136" s="4">
        <f t="shared" si="82"/>
        <v>4.7450000000000001</v>
      </c>
      <c r="O136" s="9">
        <f t="shared" si="83"/>
        <v>4.7450000000000001</v>
      </c>
      <c r="P136" s="5">
        <f t="shared" si="84"/>
        <v>0.38250000000000001</v>
      </c>
      <c r="Q136" s="11">
        <f t="shared" si="85"/>
        <v>8.0611169652265549</v>
      </c>
      <c r="R136" s="10">
        <f t="shared" si="86"/>
        <v>2.1535500000000001</v>
      </c>
    </row>
    <row r="137" spans="1:18">
      <c r="A137" s="1">
        <v>7</v>
      </c>
      <c r="B137" s="1" t="s">
        <v>103</v>
      </c>
      <c r="C137" s="12" t="s">
        <v>29</v>
      </c>
      <c r="D137" s="1" t="s">
        <v>30</v>
      </c>
      <c r="E137" s="1">
        <v>1</v>
      </c>
      <c r="F137" s="1" t="s">
        <v>67</v>
      </c>
      <c r="G137" s="1">
        <v>1</v>
      </c>
      <c r="H137" s="1" t="s">
        <v>32</v>
      </c>
      <c r="I137" s="1"/>
      <c r="J137" s="1">
        <v>19</v>
      </c>
      <c r="K137" s="1"/>
      <c r="L137" s="1">
        <v>9</v>
      </c>
      <c r="M137" s="1"/>
      <c r="N137" s="4">
        <f t="shared" si="82"/>
        <v>5</v>
      </c>
      <c r="O137" s="9">
        <f t="shared" si="83"/>
        <v>5</v>
      </c>
      <c r="P137" s="5">
        <f t="shared" si="84"/>
        <v>0.53549999999999998</v>
      </c>
      <c r="Q137" s="11">
        <f t="shared" si="85"/>
        <v>10.709999999999999</v>
      </c>
      <c r="R137" s="10">
        <f t="shared" si="86"/>
        <v>2.32491</v>
      </c>
    </row>
    <row r="138" spans="1:18">
      <c r="A138" s="60" t="s">
        <v>43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10">
        <f>SUM(R131:R137)</f>
        <v>36.88188000000001</v>
      </c>
    </row>
    <row r="139" spans="1:18" ht="15.6">
      <c r="A139" s="24" t="s">
        <v>104</v>
      </c>
      <c r="B139" s="2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6"/>
    </row>
    <row r="140" spans="1:18">
      <c r="A140" s="50" t="s">
        <v>45</v>
      </c>
      <c r="B140" s="50"/>
      <c r="C140" s="50"/>
      <c r="D140" s="50"/>
      <c r="E140" s="50"/>
      <c r="F140" s="50"/>
      <c r="G140" s="50"/>
      <c r="H140" s="50"/>
      <c r="I140" s="50"/>
      <c r="J140" s="15"/>
      <c r="K140" s="15"/>
      <c r="L140" s="15"/>
      <c r="M140" s="15"/>
      <c r="N140" s="15"/>
      <c r="O140" s="15"/>
      <c r="P140" s="15"/>
      <c r="Q140" s="15"/>
      <c r="R140" s="16"/>
    </row>
    <row r="141" spans="1:18">
      <c r="A141" s="50"/>
      <c r="B141" s="50"/>
      <c r="C141" s="50"/>
      <c r="D141" s="50"/>
      <c r="E141" s="50"/>
      <c r="F141" s="50"/>
      <c r="G141" s="50"/>
      <c r="H141" s="50"/>
      <c r="I141" s="50"/>
      <c r="J141" s="15"/>
      <c r="K141" s="15"/>
      <c r="L141" s="15"/>
      <c r="M141" s="15"/>
      <c r="N141" s="15"/>
      <c r="O141" s="15"/>
      <c r="P141" s="15"/>
      <c r="Q141" s="15"/>
      <c r="R141" s="16"/>
    </row>
    <row r="142" spans="1:18" ht="13.95" customHeight="1">
      <c r="A142" s="63" t="s">
        <v>105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8"/>
    </row>
    <row r="143" spans="1:18" ht="15.6" customHeight="1">
      <c r="A143" s="65" t="s">
        <v>27</v>
      </c>
      <c r="B143" s="66"/>
      <c r="C143" s="66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8"/>
    </row>
    <row r="144" spans="1:18" ht="13.95" customHeight="1">
      <c r="A144" s="63" t="s">
        <v>106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8"/>
    </row>
    <row r="145" spans="1:18">
      <c r="A145" s="1">
        <v>1</v>
      </c>
      <c r="B145" s="1" t="s">
        <v>28</v>
      </c>
      <c r="C145" s="12" t="s">
        <v>29</v>
      </c>
      <c r="D145" s="1" t="s">
        <v>30</v>
      </c>
      <c r="E145" s="1">
        <v>1</v>
      </c>
      <c r="F145" s="1" t="s">
        <v>59</v>
      </c>
      <c r="G145" s="1">
        <v>1</v>
      </c>
      <c r="H145" s="1" t="s">
        <v>32</v>
      </c>
      <c r="I145" s="1"/>
      <c r="J145" s="1">
        <v>36</v>
      </c>
      <c r="K145" s="1"/>
      <c r="L145" s="1">
        <v>10</v>
      </c>
      <c r="M145" s="1"/>
      <c r="N145" s="4">
        <f t="shared" ref="N145" si="87">(IF(F145="OŽ",IF(L145=1,550.8,IF(L145=2,426.38,IF(L145=3,342.14,IF(L145=4,181.44,IF(L145=5,168.48,IF(L145=6,155.52,IF(L145=7,148.5,IF(L145=8,144,0))))))))+IF(L145&lt;=8,0,IF(L145&lt;=16,137.7,IF(L145&lt;=24,108,IF(L145&lt;=32,80.1,IF(L145&lt;=36,52.2,0)))))-IF(L145&lt;=8,0,IF(L145&lt;=16,(L145-9)*2.754,IF(L145&lt;=24,(L145-17)* 2.754,IF(L145&lt;=32,(L145-25)* 2.754,IF(L145&lt;=36,(L145-33)*2.754,0))))),0)+IF(F145="PČ",IF(L145=1,449,IF(L145=2,314.6,IF(L145=3,238,IF(L145=4,172,IF(L145=5,159,IF(L145=6,145,IF(L145=7,132,IF(L145=8,119,0))))))))+IF(L145&lt;=8,0,IF(L145&lt;=16,88,IF(L145&lt;=24,55,IF(L145&lt;=32,22,0))))-IF(L145&lt;=8,0,IF(L145&lt;=16,(L145-9)*2.245,IF(L145&lt;=24,(L145-17)*2.245,IF(L145&lt;=32,(L145-25)*2.245,0)))),0)+IF(F145="PČneol",IF(L145=1,85,IF(L145=2,64.61,IF(L145=3,50.76,IF(L145=4,16.25,IF(L145=5,15,IF(L145=6,13.75,IF(L145=7,12.5,IF(L145=8,11.25,0))))))))+IF(L145&lt;=8,0,IF(L145&lt;=16,9,0))-IF(L145&lt;=8,0,IF(L145&lt;=16,(L145-9)*0.425,0)),0)+IF(F145="PŽ",IF(L145=1,85,IF(L145=2,59.5,IF(L145=3,45,IF(L145=4,32.5,IF(L145=5,30,IF(L145=6,27.5,IF(L145=7,25,IF(L145=8,22.5,0))))))))+IF(L145&lt;=8,0,IF(L145&lt;=16,19,IF(L145&lt;=24,13,IF(L145&lt;=32,8,0))))-IF(L145&lt;=8,0,IF(L145&lt;=16,(L145-9)*0.425,IF(L145&lt;=24,(L145-17)*0.425,IF(L145&lt;=32,(L145-25)*0.425,0)))),0)+IF(F145="EČ",IF(L145=1,204,IF(L145=2,156.24,IF(L145=3,123.84,IF(L145=4,72,IF(L145=5,66,IF(L145=6,60,IF(L145=7,54,IF(L145=8,48,0))))))))+IF(L145&lt;=8,0,IF(L145&lt;=16,40,IF(L145&lt;=24,25,0)))-IF(L145&lt;=8,0,IF(L145&lt;=16,(L145-9)*1.02,IF(L145&lt;=24,(L145-17)*1.02,0))),0)+IF(F145="EČneol",IF(L145=1,68,IF(L145=2,51.69,IF(L145=3,40.61,IF(L145=4,13,IF(L145=5,12,IF(L145=6,11,IF(L145=7,10,IF(L145=8,9,0)))))))))+IF(F145="EŽ",IF(L145=1,68,IF(L145=2,47.6,IF(L145=3,36,IF(L145=4,18,IF(L145=5,16.5,IF(L145=6,15,IF(L145=7,13.5,IF(L145=8,12,0))))))))+IF(L145&lt;=8,0,IF(L145&lt;=16,10,IF(L145&lt;=24,6,0)))-IF(L145&lt;=8,0,IF(L145&lt;=16,(L145-9)*0.34,IF(L145&lt;=24,(L145-17)*0.34,0))),0)+IF(F145="PT",IF(L145=1,68,IF(L145=2,52.08,IF(L145=3,41.28,IF(L145=4,24,IF(L145=5,22,IF(L145=6,20,IF(L145=7,18,IF(L145=8,16,0))))))))+IF(L145&lt;=8,0,IF(L145&lt;=16,13,IF(L145&lt;=24,9,IF(L145&lt;=32,4,0))))-IF(L145&lt;=8,0,IF(L145&lt;=16,(L145-9)*0.34,IF(L145&lt;=24,(L145-17)*0.34,IF(L145&lt;=32,(L145-25)*0.34,0)))),0)+IF(F145="JOŽ",IF(L145=1,85,IF(L145=2,59.5,IF(L145=3,45,IF(L145=4,32.5,IF(L145=5,30,IF(L145=6,27.5,IF(L145=7,25,IF(L145=8,22.5,0))))))))+IF(L145&lt;=8,0,IF(L145&lt;=16,19,IF(L145&lt;=24,13,0)))-IF(L145&lt;=8,0,IF(L145&lt;=16,(L145-9)*0.425,IF(L145&lt;=24,(L145-17)*0.425,0))),0)+IF(F145="JPČ",IF(L145=1,68,IF(L145=2,47.6,IF(L145=3,36,IF(L145=4,26,IF(L145=5,24,IF(L145=6,22,IF(L145=7,20,IF(L145=8,18,0))))))))+IF(L145&lt;=8,0,IF(L145&lt;=16,13,IF(L145&lt;=24,9,0)))-IF(L145&lt;=8,0,IF(L145&lt;=16,(L145-9)*0.34,IF(L145&lt;=24,(L145-17)*0.34,0))),0)+IF(F145="JEČ",IF(L145=1,34,IF(L145=2,26.04,IF(L145=3,20.6,IF(L145=4,12,IF(L145=5,11,IF(L145=6,10,IF(L145=7,9,IF(L145=8,8,0))))))))+IF(L145&lt;=8,0,IF(L145&lt;=16,6,0))-IF(L145&lt;=8,0,IF(L145&lt;=16,(L145-9)*0.17,0)),0)+IF(F145="JEOF",IF(L145=1,34,IF(L145=2,26.04,IF(L145=3,20.6,IF(L145=4,12,IF(L145=5,11,IF(L145=6,10,IF(L145=7,9,IF(L145=8,8,0))))))))+IF(L145&lt;=8,0,IF(L145&lt;=16,6,0))-IF(L145&lt;=8,0,IF(L145&lt;=16,(L145-9)*0.17,0)),0)+IF(F145="JnPČ",IF(L145=1,51,IF(L145=2,35.7,IF(L145=3,27,IF(L145=4,19.5,IF(L145=5,18,IF(L145=6,16.5,IF(L145=7,15,IF(L145=8,13.5,0))))))))+IF(L145&lt;=8,0,IF(L145&lt;=16,10,0))-IF(L145&lt;=8,0,IF(L145&lt;=16,(L145-9)*0.255,0)),0)+IF(F145="JnEČ",IF(L145=1,25.5,IF(L145=2,19.53,IF(L145=3,15.48,IF(L145=4,9,IF(L145=5,8.25,IF(L145=6,7.5,IF(L145=7,6.75,IF(L145=8,6,0))))))))+IF(L145&lt;=8,0,IF(L145&lt;=16,5,0))-IF(L145&lt;=8,0,IF(L145&lt;=16,(L145-9)*0.1275,0)),0)+IF(F145="JčPČ",IF(L145=1,21.25,IF(L145=2,14.5,IF(L145=3,11.5,IF(L145=4,7,IF(L145=5,6.5,IF(L145=6,6,IF(L145=7,5.5,IF(L145=8,5,0))))))))+IF(L145&lt;=8,0,IF(L145&lt;=16,4,0))-IF(L145&lt;=8,0,IF(L145&lt;=16,(L145-9)*0.10625,0)),0)+IF(F145="JčEČ",IF(L145=1,17,IF(L145=2,13.02,IF(L145=3,10.32,IF(L145=4,6,IF(L145=5,5.5,IF(L145=6,5,IF(L145=7,4.5,IF(L145=8,4,0))))))))+IF(L145&lt;=8,0,IF(L145&lt;=16,3,0))-IF(L145&lt;=8,0,IF(L145&lt;=16,(L145-9)*0.085,0)),0)+IF(F145="NEAK",IF(L145=1,11.48,IF(L145=2,8.79,IF(L145=3,6.97,IF(L145=4,4.05,IF(L145=5,3.71,IF(L145=6,3.38,IF(L145=7,3.04,IF(L145=8,2.7,0))))))))+IF(L145&lt;=8,0,IF(L145&lt;=16,2,IF(L145&lt;=24,1.3,0)))-IF(L145&lt;=8,0,IF(L145&lt;=16,(L145-9)*0.0574,IF(L145&lt;=24,(L145-17)*0.0574,0))),0))*IF(L145&lt;4,1,IF(OR(F145="PČ",F145="PŽ",F145="PT"),IF(J145&lt;32,J145/32,1),1))* IF(L145&lt;4,1,IF(OR(F145="EČ",F145="EŽ",F145="JOŽ",F145="JPČ",F145="NEAK"),IF(J145&lt;24,J145/24,1),1))*IF(L145&lt;4,1,IF(OR(F145="PČneol",F145="JEČ",F145="JEOF",F145="JnPČ",F145="JnEČ",F145="JčPČ",F145="JčEČ"),IF(J145&lt;16,J145/16,1),1))*IF(L145&lt;4,1,IF(F145="EČneol",IF(J145&lt;8,J145/8,1),1))</f>
        <v>12.66</v>
      </c>
      <c r="O145" s="9">
        <f t="shared" ref="O145" si="88">IF(F145="OŽ",N145,IF(H145="Ne",IF(J145*0.3&lt;=J145-L145,N145,0),IF(J145*0.1&lt;=J145-L145,N145,0)))</f>
        <v>12.66</v>
      </c>
      <c r="P145" s="5">
        <f t="shared" ref="P145" si="89">IF(O145=0,0,IF(F145="OŽ",IF(L145&gt;35,0,IF(J145&gt;35,(36-L145)*1.836,((36-L145)-(36-J145))*1.836)),0)+IF(F145="PČ",IF(L145&gt;31,0,IF(J145&gt;31,(32-L145)*1.347,((32-L145)-(32-J145))*1.347)),0)+ IF(F145="PČneol",IF(L145&gt;15,0,IF(J145&gt;15,(16-L145)*0.255,((16-L145)-(16-J145))*0.255)),0)+IF(F145="PŽ",IF(L145&gt;31,0,IF(J145&gt;31,(32-L145)*0.255,((32-L145)-(32-J145))*0.255)),0)+IF(F145="EČ",IF(L145&gt;23,0,IF(J145&gt;23,(24-L145)*0.612,((24-L145)-(24-J145))*0.612)),0)+IF(F145="EČneol",IF(L145&gt;7,0,IF(J145&gt;7,(8-L145)*0.204,((8-L145)-(8-J145))*0.204)),0)+IF(F145="EŽ",IF(L145&gt;23,0,IF(J145&gt;23,(24-L145)*0.204,((24-L145)-(24-J145))*0.204)),0)+IF(F145="PT",IF(L145&gt;31,0,IF(J145&gt;31,(32-L145)*0.204,((32-L145)-(32-J145))*0.204)),0)+IF(F145="JOŽ",IF(L145&gt;23,0,IF(J145&gt;23,(24-L145)*0.255,((24-L145)-(24-J145))*0.255)),0)+IF(F145="JPČ",IF(L145&gt;23,0,IF(J145&gt;23,(24-L145)*0.204,((24-L145)-(24-J145))*0.204)),0)+IF(F145="JEČ",IF(L145&gt;15,0,IF(J145&gt;15,(16-L145)*0.102,((16-L145)-(16-J145))*0.102)),0)+IF(F145="JEOF",IF(L145&gt;15,0,IF(J145&gt;15,(16-L145)*0.102,((16-L145)-(16-J145))*0.102)),0)+IF(F145="JnPČ",IF(L145&gt;15,0,IF(J145&gt;15,(16-L145)*0.153,((16-L145)-(16-J145))*0.153)),0)+IF(F145="JnEČ",IF(L145&gt;15,0,IF(J145&gt;15,(16-L145)*0.0765,((16-L145)-(16-J145))*0.0765)),0)+IF(F145="JčPČ",IF(L145&gt;15,0,IF(J145&gt;15,(16-L145)*0.06375,((16-L145)-(16-J145))*0.06375)),0)+IF(F145="JčEČ",IF(L145&gt;15,0,IF(J145&gt;15,(16-L145)*0.051,((16-L145)-(16-J145))*0.051)),0)+IF(F145="NEAK",IF(L145&gt;23,0,IF(J145&gt;23,(24-L145)*0.03444,((24-L145)-(24-J145))*0.03444)),0))</f>
        <v>4.4879999999999995</v>
      </c>
      <c r="Q145" s="11">
        <f t="shared" ref="Q145" si="90">IF(ISERROR(P145*100/N145),0,(P145*100/N145))</f>
        <v>35.45023696682464</v>
      </c>
      <c r="R145" s="10">
        <f t="shared" ref="R145" si="91">IF(Q145&lt;=30,O145+P145,O145+O145*0.3)*IF(G145=1,0.4,IF(G145=2,0.75,IF(G145="1 (kas 4 m. 1 k. nerengiamos)",0.52,1)))*IF(D145="olimpinė",1,IF(M145="Ne",0.5,1))*IF(D145="olimpinė",1,IF(J145&lt;8,0,1))*E145*IF(D145="olimpinė",1,IF(K145&lt;16,0,1))*IF(I145&lt;=1,1,1/I145)*IF(OR(A$5="Lietuvos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6.9123599999999996</v>
      </c>
    </row>
    <row r="146" spans="1:18">
      <c r="A146" s="1">
        <v>2</v>
      </c>
      <c r="B146" s="1" t="s">
        <v>39</v>
      </c>
      <c r="C146" s="12" t="s">
        <v>29</v>
      </c>
      <c r="D146" s="1" t="s">
        <v>30</v>
      </c>
      <c r="E146" s="1">
        <v>1</v>
      </c>
      <c r="F146" s="1" t="s">
        <v>59</v>
      </c>
      <c r="G146" s="1">
        <v>1</v>
      </c>
      <c r="H146" s="1" t="s">
        <v>32</v>
      </c>
      <c r="I146" s="1"/>
      <c r="J146" s="1">
        <v>36</v>
      </c>
      <c r="K146" s="1"/>
      <c r="L146" s="1">
        <v>19</v>
      </c>
      <c r="M146" s="1"/>
      <c r="N146" s="4">
        <f t="shared" ref="N146" si="92">(IF(F146="OŽ",IF(L146=1,550.8,IF(L146=2,426.38,IF(L146=3,342.14,IF(L146=4,181.44,IF(L146=5,168.48,IF(L146=6,155.52,IF(L146=7,148.5,IF(L146=8,144,0))))))))+IF(L146&lt;=8,0,IF(L146&lt;=16,137.7,IF(L146&lt;=24,108,IF(L146&lt;=32,80.1,IF(L146&lt;=36,52.2,0)))))-IF(L146&lt;=8,0,IF(L146&lt;=16,(L146-9)*2.754,IF(L146&lt;=24,(L146-17)* 2.754,IF(L146&lt;=32,(L146-25)* 2.754,IF(L146&lt;=36,(L146-33)*2.754,0))))),0)+IF(F146="PČ",IF(L146=1,449,IF(L146=2,314.6,IF(L146=3,238,IF(L146=4,172,IF(L146=5,159,IF(L146=6,145,IF(L146=7,132,IF(L146=8,119,0))))))))+IF(L146&lt;=8,0,IF(L146&lt;=16,88,IF(L146&lt;=24,55,IF(L146&lt;=32,22,0))))-IF(L146&lt;=8,0,IF(L146&lt;=16,(L146-9)*2.245,IF(L146&lt;=24,(L146-17)*2.245,IF(L146&lt;=32,(L146-25)*2.245,0)))),0)+IF(F146="PČneol",IF(L146=1,85,IF(L146=2,64.61,IF(L146=3,50.76,IF(L146=4,16.25,IF(L146=5,15,IF(L146=6,13.75,IF(L146=7,12.5,IF(L146=8,11.25,0))))))))+IF(L146&lt;=8,0,IF(L146&lt;=16,9,0))-IF(L146&lt;=8,0,IF(L146&lt;=16,(L146-9)*0.425,0)),0)+IF(F146="PŽ",IF(L146=1,85,IF(L146=2,59.5,IF(L146=3,45,IF(L146=4,32.5,IF(L146=5,30,IF(L146=6,27.5,IF(L146=7,25,IF(L146=8,22.5,0))))))))+IF(L146&lt;=8,0,IF(L146&lt;=16,19,IF(L146&lt;=24,13,IF(L146&lt;=32,8,0))))-IF(L146&lt;=8,0,IF(L146&lt;=16,(L146-9)*0.425,IF(L146&lt;=24,(L146-17)*0.425,IF(L146&lt;=32,(L146-25)*0.425,0)))),0)+IF(F146="EČ",IF(L146=1,204,IF(L146=2,156.24,IF(L146=3,123.84,IF(L146=4,72,IF(L146=5,66,IF(L146=6,60,IF(L146=7,54,IF(L146=8,48,0))))))))+IF(L146&lt;=8,0,IF(L146&lt;=16,40,IF(L146&lt;=24,25,0)))-IF(L146&lt;=8,0,IF(L146&lt;=16,(L146-9)*1.02,IF(L146&lt;=24,(L146-17)*1.02,0))),0)+IF(F146="EČneol",IF(L146=1,68,IF(L146=2,51.69,IF(L146=3,40.61,IF(L146=4,13,IF(L146=5,12,IF(L146=6,11,IF(L146=7,10,IF(L146=8,9,0)))))))))+IF(F146="EŽ",IF(L146=1,68,IF(L146=2,47.6,IF(L146=3,36,IF(L146=4,18,IF(L146=5,16.5,IF(L146=6,15,IF(L146=7,13.5,IF(L146=8,12,0))))))))+IF(L146&lt;=8,0,IF(L146&lt;=16,10,IF(L146&lt;=24,6,0)))-IF(L146&lt;=8,0,IF(L146&lt;=16,(L146-9)*0.34,IF(L146&lt;=24,(L146-17)*0.34,0))),0)+IF(F146="PT",IF(L146=1,68,IF(L146=2,52.08,IF(L146=3,41.28,IF(L146=4,24,IF(L146=5,22,IF(L146=6,20,IF(L146=7,18,IF(L146=8,16,0))))))))+IF(L146&lt;=8,0,IF(L146&lt;=16,13,IF(L146&lt;=24,9,IF(L146&lt;=32,4,0))))-IF(L146&lt;=8,0,IF(L146&lt;=16,(L146-9)*0.34,IF(L146&lt;=24,(L146-17)*0.34,IF(L146&lt;=32,(L146-25)*0.34,0)))),0)+IF(F146="JOŽ",IF(L146=1,85,IF(L146=2,59.5,IF(L146=3,45,IF(L146=4,32.5,IF(L146=5,30,IF(L146=6,27.5,IF(L146=7,25,IF(L146=8,22.5,0))))))))+IF(L146&lt;=8,0,IF(L146&lt;=16,19,IF(L146&lt;=24,13,0)))-IF(L146&lt;=8,0,IF(L146&lt;=16,(L146-9)*0.425,IF(L146&lt;=24,(L146-17)*0.425,0))),0)+IF(F146="JPČ",IF(L146=1,68,IF(L146=2,47.6,IF(L146=3,36,IF(L146=4,26,IF(L146=5,24,IF(L146=6,22,IF(L146=7,20,IF(L146=8,18,0))))))))+IF(L146&lt;=8,0,IF(L146&lt;=16,13,IF(L146&lt;=24,9,0)))-IF(L146&lt;=8,0,IF(L146&lt;=16,(L146-9)*0.34,IF(L146&lt;=24,(L146-17)*0.34,0))),0)+IF(F146="JEČ",IF(L146=1,34,IF(L146=2,26.04,IF(L146=3,20.6,IF(L146=4,12,IF(L146=5,11,IF(L146=6,10,IF(L146=7,9,IF(L146=8,8,0))))))))+IF(L146&lt;=8,0,IF(L146&lt;=16,6,0))-IF(L146&lt;=8,0,IF(L146&lt;=16,(L146-9)*0.17,0)),0)+IF(F146="JEOF",IF(L146=1,34,IF(L146=2,26.04,IF(L146=3,20.6,IF(L146=4,12,IF(L146=5,11,IF(L146=6,10,IF(L146=7,9,IF(L146=8,8,0))))))))+IF(L146&lt;=8,0,IF(L146&lt;=16,6,0))-IF(L146&lt;=8,0,IF(L146&lt;=16,(L146-9)*0.17,0)),0)+IF(F146="JnPČ",IF(L146=1,51,IF(L146=2,35.7,IF(L146=3,27,IF(L146=4,19.5,IF(L146=5,18,IF(L146=6,16.5,IF(L146=7,15,IF(L146=8,13.5,0))))))))+IF(L146&lt;=8,0,IF(L146&lt;=16,10,0))-IF(L146&lt;=8,0,IF(L146&lt;=16,(L146-9)*0.255,0)),0)+IF(F146="JnEČ",IF(L146=1,25.5,IF(L146=2,19.53,IF(L146=3,15.48,IF(L146=4,9,IF(L146=5,8.25,IF(L146=6,7.5,IF(L146=7,6.75,IF(L146=8,6,0))))))))+IF(L146&lt;=8,0,IF(L146&lt;=16,5,0))-IF(L146&lt;=8,0,IF(L146&lt;=16,(L146-9)*0.1275,0)),0)+IF(F146="JčPČ",IF(L146=1,21.25,IF(L146=2,14.5,IF(L146=3,11.5,IF(L146=4,7,IF(L146=5,6.5,IF(L146=6,6,IF(L146=7,5.5,IF(L146=8,5,0))))))))+IF(L146&lt;=8,0,IF(L146&lt;=16,4,0))-IF(L146&lt;=8,0,IF(L146&lt;=16,(L146-9)*0.10625,0)),0)+IF(F146="JčEČ",IF(L146=1,17,IF(L146=2,13.02,IF(L146=3,10.32,IF(L146=4,6,IF(L146=5,5.5,IF(L146=6,5,IF(L146=7,4.5,IF(L146=8,4,0))))))))+IF(L146&lt;=8,0,IF(L146&lt;=16,3,0))-IF(L146&lt;=8,0,IF(L146&lt;=16,(L146-9)*0.085,0)),0)+IF(F146="NEAK",IF(L146=1,11.48,IF(L146=2,8.79,IF(L146=3,6.97,IF(L146=4,4.05,IF(L146=5,3.71,IF(L146=6,3.38,IF(L146=7,3.04,IF(L146=8,2.7,0))))))))+IF(L146&lt;=8,0,IF(L146&lt;=16,2,IF(L146&lt;=24,1.3,0)))-IF(L146&lt;=8,0,IF(L146&lt;=16,(L146-9)*0.0574,IF(L146&lt;=24,(L146-17)*0.0574,0))),0))*IF(L146&lt;4,1,IF(OR(F146="PČ",F146="PŽ",F146="PT"),IF(J146&lt;32,J146/32,1),1))* IF(L146&lt;4,1,IF(OR(F146="EČ",F146="EŽ",F146="JOŽ",F146="JPČ",F146="NEAK"),IF(J146&lt;24,J146/24,1),1))*IF(L146&lt;4,1,IF(OR(F146="PČneol",F146="JEČ",F146="JEOF",F146="JnPČ",F146="JnEČ",F146="JčPČ",F146="JčEČ"),IF(J146&lt;16,J146/16,1),1))*IF(L146&lt;4,1,IF(F146="EČneol",IF(J146&lt;8,J146/8,1),1))</f>
        <v>8.32</v>
      </c>
      <c r="O146" s="9">
        <f t="shared" ref="O146" si="93">IF(F146="OŽ",N146,IF(H146="Ne",IF(J146*0.3&lt;=J146-L146,N146,0),IF(J146*0.1&lt;=J146-L146,N146,0)))</f>
        <v>8.32</v>
      </c>
      <c r="P146" s="5">
        <f t="shared" ref="P146" si="94">IF(O146=0,0,IF(F146="OŽ",IF(L146&gt;35,0,IF(J146&gt;35,(36-L146)*1.836,((36-L146)-(36-J146))*1.836)),0)+IF(F146="PČ",IF(L146&gt;31,0,IF(J146&gt;31,(32-L146)*1.347,((32-L146)-(32-J146))*1.347)),0)+ IF(F146="PČneol",IF(L146&gt;15,0,IF(J146&gt;15,(16-L146)*0.255,((16-L146)-(16-J146))*0.255)),0)+IF(F146="PŽ",IF(L146&gt;31,0,IF(J146&gt;31,(32-L146)*0.255,((32-L146)-(32-J146))*0.255)),0)+IF(F146="EČ",IF(L146&gt;23,0,IF(J146&gt;23,(24-L146)*0.612,((24-L146)-(24-J146))*0.612)),0)+IF(F146="EČneol",IF(L146&gt;7,0,IF(J146&gt;7,(8-L146)*0.204,((8-L146)-(8-J146))*0.204)),0)+IF(F146="EŽ",IF(L146&gt;23,0,IF(J146&gt;23,(24-L146)*0.204,((24-L146)-(24-J146))*0.204)),0)+IF(F146="PT",IF(L146&gt;31,0,IF(J146&gt;31,(32-L146)*0.204,((32-L146)-(32-J146))*0.204)),0)+IF(F146="JOŽ",IF(L146&gt;23,0,IF(J146&gt;23,(24-L146)*0.255,((24-L146)-(24-J146))*0.255)),0)+IF(F146="JPČ",IF(L146&gt;23,0,IF(J146&gt;23,(24-L146)*0.204,((24-L146)-(24-J146))*0.204)),0)+IF(F146="JEČ",IF(L146&gt;15,0,IF(J146&gt;15,(16-L146)*0.102,((16-L146)-(16-J146))*0.102)),0)+IF(F146="JEOF",IF(L146&gt;15,0,IF(J146&gt;15,(16-L146)*0.102,((16-L146)-(16-J146))*0.102)),0)+IF(F146="JnPČ",IF(L146&gt;15,0,IF(J146&gt;15,(16-L146)*0.153,((16-L146)-(16-J146))*0.153)),0)+IF(F146="JnEČ",IF(L146&gt;15,0,IF(J146&gt;15,(16-L146)*0.0765,((16-L146)-(16-J146))*0.0765)),0)+IF(F146="JčPČ",IF(L146&gt;15,0,IF(J146&gt;15,(16-L146)*0.06375,((16-L146)-(16-J146))*0.06375)),0)+IF(F146="JčEČ",IF(L146&gt;15,0,IF(J146&gt;15,(16-L146)*0.051,((16-L146)-(16-J146))*0.051)),0)+IF(F146="NEAK",IF(L146&gt;23,0,IF(J146&gt;23,(24-L146)*0.03444,((24-L146)-(24-J146))*0.03444)),0))</f>
        <v>2.6519999999999997</v>
      </c>
      <c r="Q146" s="11">
        <f t="shared" ref="Q146" si="95">IF(ISERROR(P146*100/N146),0,(P146*100/N146))</f>
        <v>31.874999999999996</v>
      </c>
      <c r="R146" s="10">
        <f t="shared" ref="R146" si="96">IF(Q146&lt;=30,O146+P146,O146+O146*0.3)*IF(G146=1,0.4,IF(G146=2,0.75,IF(G146="1 (kas 4 m. 1 k. nerengiamos)",0.52,1)))*IF(D146="olimpinė",1,IF(M146="Ne",0.5,1))*IF(D146="olimpinė",1,IF(J146&lt;8,0,1))*E146*IF(D146="olimpinė",1,IF(K146&lt;16,0,1))*IF(I146&lt;=1,1,1/I146)*IF(OR(A$5="Lietuvos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4.542720000000001</v>
      </c>
    </row>
    <row r="147" spans="1:18" ht="13.95" customHeight="1">
      <c r="A147" s="60" t="s">
        <v>43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2"/>
      <c r="R147" s="10">
        <f>SUM(R145:R146)</f>
        <v>11.455080000000001</v>
      </c>
    </row>
    <row r="148" spans="1:18" ht="15.6">
      <c r="A148" s="24" t="s">
        <v>71</v>
      </c>
      <c r="B148" s="2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6"/>
    </row>
    <row r="149" spans="1:18">
      <c r="A149" s="50" t="s">
        <v>45</v>
      </c>
      <c r="B149" s="50"/>
      <c r="C149" s="50"/>
      <c r="D149" s="50"/>
      <c r="E149" s="50"/>
      <c r="F149" s="50"/>
      <c r="G149" s="50"/>
      <c r="H149" s="50"/>
      <c r="I149" s="50"/>
      <c r="J149" s="15"/>
      <c r="K149" s="15"/>
      <c r="L149" s="15"/>
      <c r="M149" s="15"/>
      <c r="N149" s="15"/>
      <c r="O149" s="15"/>
      <c r="P149" s="15"/>
      <c r="Q149" s="15"/>
      <c r="R149" s="16"/>
    </row>
    <row r="150" spans="1:18">
      <c r="A150" s="50"/>
      <c r="B150" s="50"/>
      <c r="C150" s="50"/>
      <c r="D150" s="50"/>
      <c r="E150" s="50"/>
      <c r="F150" s="50"/>
      <c r="G150" s="50"/>
      <c r="H150" s="50"/>
      <c r="I150" s="50"/>
      <c r="J150" s="15"/>
      <c r="K150" s="15"/>
      <c r="L150" s="15"/>
      <c r="M150" s="15"/>
      <c r="N150" s="15"/>
      <c r="O150" s="15"/>
      <c r="P150" s="15"/>
      <c r="Q150" s="15"/>
      <c r="R150" s="16"/>
    </row>
    <row r="151" spans="1:18">
      <c r="A151" s="63" t="s">
        <v>107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8"/>
    </row>
    <row r="152" spans="1:18" ht="16.8">
      <c r="A152" s="65" t="s">
        <v>27</v>
      </c>
      <c r="B152" s="66"/>
      <c r="C152" s="66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8"/>
    </row>
    <row r="153" spans="1:18">
      <c r="A153" s="63" t="s">
        <v>108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8"/>
    </row>
    <row r="154" spans="1:18">
      <c r="A154" s="1">
        <v>1</v>
      </c>
      <c r="B154" s="1" t="s">
        <v>78</v>
      </c>
      <c r="C154" s="12" t="s">
        <v>34</v>
      </c>
      <c r="D154" s="1" t="s">
        <v>30</v>
      </c>
      <c r="E154" s="1">
        <v>2</v>
      </c>
      <c r="F154" s="1" t="s">
        <v>109</v>
      </c>
      <c r="G154" s="1">
        <v>4</v>
      </c>
      <c r="H154" s="1" t="s">
        <v>74</v>
      </c>
      <c r="I154" s="1"/>
      <c r="J154" s="1">
        <v>13</v>
      </c>
      <c r="K154" s="1"/>
      <c r="L154" s="1">
        <v>3</v>
      </c>
      <c r="M154" s="1"/>
      <c r="N154" s="4">
        <f t="shared" ref="N154" si="97">(IF(F154="OŽ",IF(L154=1,550.8,IF(L154=2,426.38,IF(L154=3,342.14,IF(L154=4,181.44,IF(L154=5,168.48,IF(L154=6,155.52,IF(L154=7,148.5,IF(L154=8,144,0))))))))+IF(L154&lt;=8,0,IF(L154&lt;=16,137.7,IF(L154&lt;=24,108,IF(L154&lt;=32,80.1,IF(L154&lt;=36,52.2,0)))))-IF(L154&lt;=8,0,IF(L154&lt;=16,(L154-9)*2.754,IF(L154&lt;=24,(L154-17)* 2.754,IF(L154&lt;=32,(L154-25)* 2.754,IF(L154&lt;=36,(L154-33)*2.754,0))))),0)+IF(F154="PČ",IF(L154=1,449,IF(L154=2,314.6,IF(L154=3,238,IF(L154=4,172,IF(L154=5,159,IF(L154=6,145,IF(L154=7,132,IF(L154=8,119,0))))))))+IF(L154&lt;=8,0,IF(L154&lt;=16,88,IF(L154&lt;=24,55,IF(L154&lt;=32,22,0))))-IF(L154&lt;=8,0,IF(L154&lt;=16,(L154-9)*2.245,IF(L154&lt;=24,(L154-17)*2.245,IF(L154&lt;=32,(L154-25)*2.245,0)))),0)+IF(F154="PČneol",IF(L154=1,85,IF(L154=2,64.61,IF(L154=3,50.76,IF(L154=4,16.25,IF(L154=5,15,IF(L154=6,13.75,IF(L154=7,12.5,IF(L154=8,11.25,0))))))))+IF(L154&lt;=8,0,IF(L154&lt;=16,9,0))-IF(L154&lt;=8,0,IF(L154&lt;=16,(L154-9)*0.425,0)),0)+IF(F154="PŽ",IF(L154=1,85,IF(L154=2,59.5,IF(L154=3,45,IF(L154=4,32.5,IF(L154=5,30,IF(L154=6,27.5,IF(L154=7,25,IF(L154=8,22.5,0))))))))+IF(L154&lt;=8,0,IF(L154&lt;=16,19,IF(L154&lt;=24,13,IF(L154&lt;=32,8,0))))-IF(L154&lt;=8,0,IF(L154&lt;=16,(L154-9)*0.425,IF(L154&lt;=24,(L154-17)*0.425,IF(L154&lt;=32,(L154-25)*0.425,0)))),0)+IF(F154="EČ",IF(L154=1,204,IF(L154=2,156.24,IF(L154=3,123.84,IF(L154=4,72,IF(L154=5,66,IF(L154=6,60,IF(L154=7,54,IF(L154=8,48,0))))))))+IF(L154&lt;=8,0,IF(L154&lt;=16,40,IF(L154&lt;=24,25,0)))-IF(L154&lt;=8,0,IF(L154&lt;=16,(L154-9)*1.02,IF(L154&lt;=24,(L154-17)*1.02,0))),0)+IF(F154="EČneol",IF(L154=1,68,IF(L154=2,51.69,IF(L154=3,40.61,IF(L154=4,13,IF(L154=5,12,IF(L154=6,11,IF(L154=7,10,IF(L154=8,9,0)))))))))+IF(F154="EŽ",IF(L154=1,68,IF(L154=2,47.6,IF(L154=3,36,IF(L154=4,18,IF(L154=5,16.5,IF(L154=6,15,IF(L154=7,13.5,IF(L154=8,12,0))))))))+IF(L154&lt;=8,0,IF(L154&lt;=16,10,IF(L154&lt;=24,6,0)))-IF(L154&lt;=8,0,IF(L154&lt;=16,(L154-9)*0.34,IF(L154&lt;=24,(L154-17)*0.34,0))),0)+IF(F154="PT",IF(L154=1,68,IF(L154=2,52.08,IF(L154=3,41.28,IF(L154=4,24,IF(L154=5,22,IF(L154=6,20,IF(L154=7,18,IF(L154=8,16,0))))))))+IF(L154&lt;=8,0,IF(L154&lt;=16,13,IF(L154&lt;=24,9,IF(L154&lt;=32,4,0))))-IF(L154&lt;=8,0,IF(L154&lt;=16,(L154-9)*0.34,IF(L154&lt;=24,(L154-17)*0.34,IF(L154&lt;=32,(L154-25)*0.34,0)))),0)+IF(F154="JOŽ",IF(L154=1,85,IF(L154=2,59.5,IF(L154=3,45,IF(L154=4,32.5,IF(L154=5,30,IF(L154=6,27.5,IF(L154=7,25,IF(L154=8,22.5,0))))))))+IF(L154&lt;=8,0,IF(L154&lt;=16,19,IF(L154&lt;=24,13,0)))-IF(L154&lt;=8,0,IF(L154&lt;=16,(L154-9)*0.425,IF(L154&lt;=24,(L154-17)*0.425,0))),0)+IF(F154="JPČ",IF(L154=1,68,IF(L154=2,47.6,IF(L154=3,36,IF(L154=4,26,IF(L154=5,24,IF(L154=6,22,IF(L154=7,20,IF(L154=8,18,0))))))))+IF(L154&lt;=8,0,IF(L154&lt;=16,13,IF(L154&lt;=24,9,0)))-IF(L154&lt;=8,0,IF(L154&lt;=16,(L154-9)*0.34,IF(L154&lt;=24,(L154-17)*0.34,0))),0)+IF(F154="JEČ",IF(L154=1,34,IF(L154=2,26.04,IF(L154=3,20.6,IF(L154=4,12,IF(L154=5,11,IF(L154=6,10,IF(L154=7,9,IF(L154=8,8,0))))))))+IF(L154&lt;=8,0,IF(L154&lt;=16,6,0))-IF(L154&lt;=8,0,IF(L154&lt;=16,(L154-9)*0.17,0)),0)+IF(F154="JEOF",IF(L154=1,34,IF(L154=2,26.04,IF(L154=3,20.6,IF(L154=4,12,IF(L154=5,11,IF(L154=6,10,IF(L154=7,9,IF(L154=8,8,0))))))))+IF(L154&lt;=8,0,IF(L154&lt;=16,6,0))-IF(L154&lt;=8,0,IF(L154&lt;=16,(L154-9)*0.17,0)),0)+IF(F154="JnPČ",IF(L154=1,51,IF(L154=2,35.7,IF(L154=3,27,IF(L154=4,19.5,IF(L154=5,18,IF(L154=6,16.5,IF(L154=7,15,IF(L154=8,13.5,0))))))))+IF(L154&lt;=8,0,IF(L154&lt;=16,10,0))-IF(L154&lt;=8,0,IF(L154&lt;=16,(L154-9)*0.255,0)),0)+IF(F154="JnEČ",IF(L154=1,25.5,IF(L154=2,19.53,IF(L154=3,15.48,IF(L154=4,9,IF(L154=5,8.25,IF(L154=6,7.5,IF(L154=7,6.75,IF(L154=8,6,0))))))))+IF(L154&lt;=8,0,IF(L154&lt;=16,5,0))-IF(L154&lt;=8,0,IF(L154&lt;=16,(L154-9)*0.1275,0)),0)+IF(F154="JčPČ",IF(L154=1,21.25,IF(L154=2,14.5,IF(L154=3,11.5,IF(L154=4,7,IF(L154=5,6.5,IF(L154=6,6,IF(L154=7,5.5,IF(L154=8,5,0))))))))+IF(L154&lt;=8,0,IF(L154&lt;=16,4,0))-IF(L154&lt;=8,0,IF(L154&lt;=16,(L154-9)*0.10625,0)),0)+IF(F154="JčEČ",IF(L154=1,17,IF(L154=2,13.02,IF(L154=3,10.32,IF(L154=4,6,IF(L154=5,5.5,IF(L154=6,5,IF(L154=7,4.5,IF(L154=8,4,0))))))))+IF(L154&lt;=8,0,IF(L154&lt;=16,3,0))-IF(L154&lt;=8,0,IF(L154&lt;=16,(L154-9)*0.085,0)),0)+IF(F154="NEAK",IF(L154=1,11.48,IF(L154=2,8.79,IF(L154=3,6.97,IF(L154=4,4.05,IF(L154=5,3.71,IF(L154=6,3.38,IF(L154=7,3.04,IF(L154=8,2.7,0))))))))+IF(L154&lt;=8,0,IF(L154&lt;=16,2,IF(L154&lt;=24,1.3,0)))-IF(L154&lt;=8,0,IF(L154&lt;=16,(L154-9)*0.0574,IF(L154&lt;=24,(L154-17)*0.0574,0))),0))*IF(L154&lt;4,1,IF(OR(F154="PČ",F154="PŽ",F154="PT"),IF(J154&lt;32,J154/32,1),1))* IF(L154&lt;4,1,IF(OR(F154="EČ",F154="EŽ",F154="JOŽ",F154="JPČ",F154="NEAK"),IF(J154&lt;24,J154/24,1),1))*IF(L154&lt;4,1,IF(OR(F154="PČneol",F154="JEČ",F154="JEOF",F154="JnPČ",F154="JnEČ",F154="JčPČ",F154="JčEČ"),IF(J154&lt;16,J154/16,1),1))*IF(L154&lt;4,1,IF(F154="EČneol",IF(J154&lt;8,J154/8,1),1))</f>
        <v>342.14</v>
      </c>
      <c r="O154" s="9">
        <f t="shared" ref="O154" si="98">IF(F154="OŽ",N154,IF(H154="Ne",IF(J154*0.3&lt;=J154-L154,N154,0),IF(J154*0.1&lt;=J154-L154,N154,0)))</f>
        <v>342.14</v>
      </c>
      <c r="P154" s="5">
        <f t="shared" ref="P154" si="99">IF(O154=0,0,IF(F154="OŽ",IF(L154&gt;35,0,IF(J154&gt;35,(36-L154)*1.836,((36-L154)-(36-J154))*1.836)),0)+IF(F154="PČ",IF(L154&gt;31,0,IF(J154&gt;31,(32-L154)*1.347,((32-L154)-(32-J154))*1.347)),0)+ IF(F154="PČneol",IF(L154&gt;15,0,IF(J154&gt;15,(16-L154)*0.255,((16-L154)-(16-J154))*0.255)),0)+IF(F154="PŽ",IF(L154&gt;31,0,IF(J154&gt;31,(32-L154)*0.255,((32-L154)-(32-J154))*0.255)),0)+IF(F154="EČ",IF(L154&gt;23,0,IF(J154&gt;23,(24-L154)*0.612,((24-L154)-(24-J154))*0.612)),0)+IF(F154="EČneol",IF(L154&gt;7,0,IF(J154&gt;7,(8-L154)*0.204,((8-L154)-(8-J154))*0.204)),0)+IF(F154="EŽ",IF(L154&gt;23,0,IF(J154&gt;23,(24-L154)*0.204,((24-L154)-(24-J154))*0.204)),0)+IF(F154="PT",IF(L154&gt;31,0,IF(J154&gt;31,(32-L154)*0.204,((32-L154)-(32-J154))*0.204)),0)+IF(F154="JOŽ",IF(L154&gt;23,0,IF(J154&gt;23,(24-L154)*0.255,((24-L154)-(24-J154))*0.255)),0)+IF(F154="JPČ",IF(L154&gt;23,0,IF(J154&gt;23,(24-L154)*0.204,((24-L154)-(24-J154))*0.204)),0)+IF(F154="JEČ",IF(L154&gt;15,0,IF(J154&gt;15,(16-L154)*0.102,((16-L154)-(16-J154))*0.102)),0)+IF(F154="JEOF",IF(L154&gt;15,0,IF(J154&gt;15,(16-L154)*0.102,((16-L154)-(16-J154))*0.102)),0)+IF(F154="JnPČ",IF(L154&gt;15,0,IF(J154&gt;15,(16-L154)*0.153,((16-L154)-(16-J154))*0.153)),0)+IF(F154="JnEČ",IF(L154&gt;15,0,IF(J154&gt;15,(16-L154)*0.0765,((16-L154)-(16-J154))*0.0765)),0)+IF(F154="JčPČ",IF(L154&gt;15,0,IF(J154&gt;15,(16-L154)*0.06375,((16-L154)-(16-J154))*0.06375)),0)+IF(F154="JčEČ",IF(L154&gt;15,0,IF(J154&gt;15,(16-L154)*0.051,((16-L154)-(16-J154))*0.051)),0)+IF(F154="NEAK",IF(L154&gt;23,0,IF(J154&gt;23,(24-L154)*0.03444,((24-L154)-(24-J154))*0.03444)),0))</f>
        <v>18.36</v>
      </c>
      <c r="Q154" s="11">
        <f t="shared" ref="Q154" si="100">IF(ISERROR(P154*100/N154),0,(P154*100/N154))</f>
        <v>5.3662243526041973</v>
      </c>
      <c r="R154" s="10">
        <f t="shared" ref="R154" si="101">IF(Q154&lt;=30,O154+P154,O154+O154*0.3)*IF(G154=1,0.4,IF(G154=2,0.75,IF(G154="1 (kas 4 m. 1 k. nerengiamos)",0.52,1)))*IF(D154="olimpinė",1,IF(M154="Ne",0.5,1))*IF(D154="olimpinė",1,IF(J154&lt;8,0,1))*E154*IF(D154="olimpinė",1,IF(K154&lt;16,0,1))*IF(I154&lt;=1,1,1/I154)*IF(OR(A$5="Lietuvos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757.05000000000007</v>
      </c>
    </row>
    <row r="155" spans="1:18">
      <c r="A155" s="1">
        <v>2</v>
      </c>
      <c r="B155" s="1" t="s">
        <v>37</v>
      </c>
      <c r="C155" s="12" t="s">
        <v>38</v>
      </c>
      <c r="D155" s="1" t="s">
        <v>30</v>
      </c>
      <c r="E155" s="1">
        <v>1</v>
      </c>
      <c r="F155" s="1" t="s">
        <v>109</v>
      </c>
      <c r="G155" s="1">
        <v>4</v>
      </c>
      <c r="H155" s="1" t="s">
        <v>74</v>
      </c>
      <c r="I155" s="1"/>
      <c r="J155" s="1">
        <v>22</v>
      </c>
      <c r="K155" s="1"/>
      <c r="L155" s="1">
        <v>9</v>
      </c>
      <c r="M155" s="1"/>
      <c r="N155" s="4">
        <f t="shared" ref="N155:N157" si="102">(IF(F155="OŽ",IF(L155=1,550.8,IF(L155=2,426.38,IF(L155=3,342.14,IF(L155=4,181.44,IF(L155=5,168.48,IF(L155=6,155.52,IF(L155=7,148.5,IF(L155=8,144,0))))))))+IF(L155&lt;=8,0,IF(L155&lt;=16,137.7,IF(L155&lt;=24,108,IF(L155&lt;=32,80.1,IF(L155&lt;=36,52.2,0)))))-IF(L155&lt;=8,0,IF(L155&lt;=16,(L155-9)*2.754,IF(L155&lt;=24,(L155-17)* 2.754,IF(L155&lt;=32,(L155-25)* 2.754,IF(L155&lt;=36,(L155-33)*2.754,0))))),0)+IF(F155="PČ",IF(L155=1,449,IF(L155=2,314.6,IF(L155=3,238,IF(L155=4,172,IF(L155=5,159,IF(L155=6,145,IF(L155=7,132,IF(L155=8,119,0))))))))+IF(L155&lt;=8,0,IF(L155&lt;=16,88,IF(L155&lt;=24,55,IF(L155&lt;=32,22,0))))-IF(L155&lt;=8,0,IF(L155&lt;=16,(L155-9)*2.245,IF(L155&lt;=24,(L155-17)*2.245,IF(L155&lt;=32,(L155-25)*2.245,0)))),0)+IF(F155="PČneol",IF(L155=1,85,IF(L155=2,64.61,IF(L155=3,50.76,IF(L155=4,16.25,IF(L155=5,15,IF(L155=6,13.75,IF(L155=7,12.5,IF(L155=8,11.25,0))))))))+IF(L155&lt;=8,0,IF(L155&lt;=16,9,0))-IF(L155&lt;=8,0,IF(L155&lt;=16,(L155-9)*0.425,0)),0)+IF(F155="PŽ",IF(L155=1,85,IF(L155=2,59.5,IF(L155=3,45,IF(L155=4,32.5,IF(L155=5,30,IF(L155=6,27.5,IF(L155=7,25,IF(L155=8,22.5,0))))))))+IF(L155&lt;=8,0,IF(L155&lt;=16,19,IF(L155&lt;=24,13,IF(L155&lt;=32,8,0))))-IF(L155&lt;=8,0,IF(L155&lt;=16,(L155-9)*0.425,IF(L155&lt;=24,(L155-17)*0.425,IF(L155&lt;=32,(L155-25)*0.425,0)))),0)+IF(F155="EČ",IF(L155=1,204,IF(L155=2,156.24,IF(L155=3,123.84,IF(L155=4,72,IF(L155=5,66,IF(L155=6,60,IF(L155=7,54,IF(L155=8,48,0))))))))+IF(L155&lt;=8,0,IF(L155&lt;=16,40,IF(L155&lt;=24,25,0)))-IF(L155&lt;=8,0,IF(L155&lt;=16,(L155-9)*1.02,IF(L155&lt;=24,(L155-17)*1.02,0))),0)+IF(F155="EČneol",IF(L155=1,68,IF(L155=2,51.69,IF(L155=3,40.61,IF(L155=4,13,IF(L155=5,12,IF(L155=6,11,IF(L155=7,10,IF(L155=8,9,0)))))))))+IF(F155="EŽ",IF(L155=1,68,IF(L155=2,47.6,IF(L155=3,36,IF(L155=4,18,IF(L155=5,16.5,IF(L155=6,15,IF(L155=7,13.5,IF(L155=8,12,0))))))))+IF(L155&lt;=8,0,IF(L155&lt;=16,10,IF(L155&lt;=24,6,0)))-IF(L155&lt;=8,0,IF(L155&lt;=16,(L155-9)*0.34,IF(L155&lt;=24,(L155-17)*0.34,0))),0)+IF(F155="PT",IF(L155=1,68,IF(L155=2,52.08,IF(L155=3,41.28,IF(L155=4,24,IF(L155=5,22,IF(L155=6,20,IF(L155=7,18,IF(L155=8,16,0))))))))+IF(L155&lt;=8,0,IF(L155&lt;=16,13,IF(L155&lt;=24,9,IF(L155&lt;=32,4,0))))-IF(L155&lt;=8,0,IF(L155&lt;=16,(L155-9)*0.34,IF(L155&lt;=24,(L155-17)*0.34,IF(L155&lt;=32,(L155-25)*0.34,0)))),0)+IF(F155="JOŽ",IF(L155=1,85,IF(L155=2,59.5,IF(L155=3,45,IF(L155=4,32.5,IF(L155=5,30,IF(L155=6,27.5,IF(L155=7,25,IF(L155=8,22.5,0))))))))+IF(L155&lt;=8,0,IF(L155&lt;=16,19,IF(L155&lt;=24,13,0)))-IF(L155&lt;=8,0,IF(L155&lt;=16,(L155-9)*0.425,IF(L155&lt;=24,(L155-17)*0.425,0))),0)+IF(F155="JPČ",IF(L155=1,68,IF(L155=2,47.6,IF(L155=3,36,IF(L155=4,26,IF(L155=5,24,IF(L155=6,22,IF(L155=7,20,IF(L155=8,18,0))))))))+IF(L155&lt;=8,0,IF(L155&lt;=16,13,IF(L155&lt;=24,9,0)))-IF(L155&lt;=8,0,IF(L155&lt;=16,(L155-9)*0.34,IF(L155&lt;=24,(L155-17)*0.34,0))),0)+IF(F155="JEČ",IF(L155=1,34,IF(L155=2,26.04,IF(L155=3,20.6,IF(L155=4,12,IF(L155=5,11,IF(L155=6,10,IF(L155=7,9,IF(L155=8,8,0))))))))+IF(L155&lt;=8,0,IF(L155&lt;=16,6,0))-IF(L155&lt;=8,0,IF(L155&lt;=16,(L155-9)*0.17,0)),0)+IF(F155="JEOF",IF(L155=1,34,IF(L155=2,26.04,IF(L155=3,20.6,IF(L155=4,12,IF(L155=5,11,IF(L155=6,10,IF(L155=7,9,IF(L155=8,8,0))))))))+IF(L155&lt;=8,0,IF(L155&lt;=16,6,0))-IF(L155&lt;=8,0,IF(L155&lt;=16,(L155-9)*0.17,0)),0)+IF(F155="JnPČ",IF(L155=1,51,IF(L155=2,35.7,IF(L155=3,27,IF(L155=4,19.5,IF(L155=5,18,IF(L155=6,16.5,IF(L155=7,15,IF(L155=8,13.5,0))))))))+IF(L155&lt;=8,0,IF(L155&lt;=16,10,0))-IF(L155&lt;=8,0,IF(L155&lt;=16,(L155-9)*0.255,0)),0)+IF(F155="JnEČ",IF(L155=1,25.5,IF(L155=2,19.53,IF(L155=3,15.48,IF(L155=4,9,IF(L155=5,8.25,IF(L155=6,7.5,IF(L155=7,6.75,IF(L155=8,6,0))))))))+IF(L155&lt;=8,0,IF(L155&lt;=16,5,0))-IF(L155&lt;=8,0,IF(L155&lt;=16,(L155-9)*0.1275,0)),0)+IF(F155="JčPČ",IF(L155=1,21.25,IF(L155=2,14.5,IF(L155=3,11.5,IF(L155=4,7,IF(L155=5,6.5,IF(L155=6,6,IF(L155=7,5.5,IF(L155=8,5,0))))))))+IF(L155&lt;=8,0,IF(L155&lt;=16,4,0))-IF(L155&lt;=8,0,IF(L155&lt;=16,(L155-9)*0.10625,0)),0)+IF(F155="JčEČ",IF(L155=1,17,IF(L155=2,13.02,IF(L155=3,10.32,IF(L155=4,6,IF(L155=5,5.5,IF(L155=6,5,IF(L155=7,4.5,IF(L155=8,4,0))))))))+IF(L155&lt;=8,0,IF(L155&lt;=16,3,0))-IF(L155&lt;=8,0,IF(L155&lt;=16,(L155-9)*0.085,0)),0)+IF(F155="NEAK",IF(L155=1,11.48,IF(L155=2,8.79,IF(L155=3,6.97,IF(L155=4,4.05,IF(L155=5,3.71,IF(L155=6,3.38,IF(L155=7,3.04,IF(L155=8,2.7,0))))))))+IF(L155&lt;=8,0,IF(L155&lt;=16,2,IF(L155&lt;=24,1.3,0)))-IF(L155&lt;=8,0,IF(L155&lt;=16,(L155-9)*0.0574,IF(L155&lt;=24,(L155-17)*0.0574,0))),0))*IF(L155&lt;4,1,IF(OR(F155="PČ",F155="PŽ",F155="PT"),IF(J155&lt;32,J155/32,1),1))* IF(L155&lt;4,1,IF(OR(F155="EČ",F155="EŽ",F155="JOŽ",F155="JPČ",F155="NEAK"),IF(J155&lt;24,J155/24,1),1))*IF(L155&lt;4,1,IF(OR(F155="PČneol",F155="JEČ",F155="JEOF",F155="JnPČ",F155="JnEČ",F155="JčPČ",F155="JčEČ"),IF(J155&lt;16,J155/16,1),1))*IF(L155&lt;4,1,IF(F155="EČneol",IF(J155&lt;8,J155/8,1),1))</f>
        <v>137.69999999999999</v>
      </c>
      <c r="O155" s="9">
        <f t="shared" ref="O155:O157" si="103">IF(F155="OŽ",N155,IF(H155="Ne",IF(J155*0.3&lt;=J155-L155,N155,0),IF(J155*0.1&lt;=J155-L155,N155,0)))</f>
        <v>137.69999999999999</v>
      </c>
      <c r="P155" s="5">
        <f t="shared" ref="P155:P157" si="104">IF(O155=0,0,IF(F155="OŽ",IF(L155&gt;35,0,IF(J155&gt;35,(36-L155)*1.836,((36-L155)-(36-J155))*1.836)),0)+IF(F155="PČ",IF(L155&gt;31,0,IF(J155&gt;31,(32-L155)*1.347,((32-L155)-(32-J155))*1.347)),0)+ IF(F155="PČneol",IF(L155&gt;15,0,IF(J155&gt;15,(16-L155)*0.255,((16-L155)-(16-J155))*0.255)),0)+IF(F155="PŽ",IF(L155&gt;31,0,IF(J155&gt;31,(32-L155)*0.255,((32-L155)-(32-J155))*0.255)),0)+IF(F155="EČ",IF(L155&gt;23,0,IF(J155&gt;23,(24-L155)*0.612,((24-L155)-(24-J155))*0.612)),0)+IF(F155="EČneol",IF(L155&gt;7,0,IF(J155&gt;7,(8-L155)*0.204,((8-L155)-(8-J155))*0.204)),0)+IF(F155="EŽ",IF(L155&gt;23,0,IF(J155&gt;23,(24-L155)*0.204,((24-L155)-(24-J155))*0.204)),0)+IF(F155="PT",IF(L155&gt;31,0,IF(J155&gt;31,(32-L155)*0.204,((32-L155)-(32-J155))*0.204)),0)+IF(F155="JOŽ",IF(L155&gt;23,0,IF(J155&gt;23,(24-L155)*0.255,((24-L155)-(24-J155))*0.255)),0)+IF(F155="JPČ",IF(L155&gt;23,0,IF(J155&gt;23,(24-L155)*0.204,((24-L155)-(24-J155))*0.204)),0)+IF(F155="JEČ",IF(L155&gt;15,0,IF(J155&gt;15,(16-L155)*0.102,((16-L155)-(16-J155))*0.102)),0)+IF(F155="JEOF",IF(L155&gt;15,0,IF(J155&gt;15,(16-L155)*0.102,((16-L155)-(16-J155))*0.102)),0)+IF(F155="JnPČ",IF(L155&gt;15,0,IF(J155&gt;15,(16-L155)*0.153,((16-L155)-(16-J155))*0.153)),0)+IF(F155="JnEČ",IF(L155&gt;15,0,IF(J155&gt;15,(16-L155)*0.0765,((16-L155)-(16-J155))*0.0765)),0)+IF(F155="JčPČ",IF(L155&gt;15,0,IF(J155&gt;15,(16-L155)*0.06375,((16-L155)-(16-J155))*0.06375)),0)+IF(F155="JčEČ",IF(L155&gt;15,0,IF(J155&gt;15,(16-L155)*0.051,((16-L155)-(16-J155))*0.051)),0)+IF(F155="NEAK",IF(L155&gt;23,0,IF(J155&gt;23,(24-L155)*0.03444,((24-L155)-(24-J155))*0.03444)),0))</f>
        <v>23.868000000000002</v>
      </c>
      <c r="Q155" s="11">
        <f t="shared" ref="Q155:Q157" si="105">IF(ISERROR(P155*100/N155),0,(P155*100/N155))</f>
        <v>17.333333333333336</v>
      </c>
      <c r="R155" s="10">
        <f t="shared" ref="R155:R157" si="106">IF(Q155&lt;=30,O155+P155,O155+O155*0.3)*IF(G155=1,0.4,IF(G155=2,0.75,IF(G155="1 (kas 4 m. 1 k. nerengiamos)",0.52,1)))*IF(D155="olimpinė",1,IF(M155="Ne",0.5,1))*IF(D155="olimpinė",1,IF(J155&lt;8,0,1))*E155*IF(D155="olimpinė",1,IF(K155&lt;16,0,1))*IF(I155&lt;=1,1,1/I155)*IF(OR(A$5="Lietuvos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169.6464</v>
      </c>
    </row>
    <row r="156" spans="1:18">
      <c r="A156" s="1">
        <v>3</v>
      </c>
      <c r="B156" s="1" t="s">
        <v>75</v>
      </c>
      <c r="C156" s="12" t="s">
        <v>110</v>
      </c>
      <c r="D156" s="1" t="s">
        <v>30</v>
      </c>
      <c r="E156" s="1">
        <v>2</v>
      </c>
      <c r="F156" s="1" t="s">
        <v>109</v>
      </c>
      <c r="G156" s="1">
        <v>4</v>
      </c>
      <c r="H156" s="1" t="s">
        <v>74</v>
      </c>
      <c r="I156" s="1"/>
      <c r="J156" s="1">
        <v>12</v>
      </c>
      <c r="K156" s="1"/>
      <c r="L156" s="1">
        <v>5</v>
      </c>
      <c r="M156" s="1"/>
      <c r="N156" s="4">
        <f t="shared" si="102"/>
        <v>168.48</v>
      </c>
      <c r="O156" s="9">
        <f t="shared" si="103"/>
        <v>168.48</v>
      </c>
      <c r="P156" s="5">
        <f t="shared" si="104"/>
        <v>12.852</v>
      </c>
      <c r="Q156" s="11">
        <f t="shared" si="105"/>
        <v>7.6282051282051286</v>
      </c>
      <c r="R156" s="10">
        <f t="shared" si="106"/>
        <v>380.79719999999998</v>
      </c>
    </row>
    <row r="157" spans="1:18">
      <c r="A157" s="1">
        <v>4</v>
      </c>
      <c r="B157" s="1" t="s">
        <v>111</v>
      </c>
      <c r="C157" s="12" t="s">
        <v>29</v>
      </c>
      <c r="D157" s="1" t="s">
        <v>30</v>
      </c>
      <c r="E157" s="1">
        <v>1</v>
      </c>
      <c r="F157" s="1" t="s">
        <v>109</v>
      </c>
      <c r="G157" s="1">
        <v>4</v>
      </c>
      <c r="H157" s="1" t="s">
        <v>74</v>
      </c>
      <c r="I157" s="1"/>
      <c r="J157" s="1">
        <v>20</v>
      </c>
      <c r="K157" s="1"/>
      <c r="L157" s="1">
        <v>11</v>
      </c>
      <c r="M157" s="1"/>
      <c r="N157" s="4">
        <f t="shared" si="102"/>
        <v>132.19199999999998</v>
      </c>
      <c r="O157" s="9">
        <f t="shared" si="103"/>
        <v>132.19199999999998</v>
      </c>
      <c r="P157" s="5">
        <f t="shared" si="104"/>
        <v>16.524000000000001</v>
      </c>
      <c r="Q157" s="11">
        <f t="shared" si="105"/>
        <v>12.500000000000004</v>
      </c>
      <c r="R157" s="10">
        <f t="shared" si="106"/>
        <v>156.15179999999998</v>
      </c>
    </row>
    <row r="158" spans="1:18">
      <c r="A158" s="60" t="s">
        <v>43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2"/>
      <c r="R158" s="10">
        <f>SUM(R154:R157)</f>
        <v>1463.6453999999999</v>
      </c>
    </row>
    <row r="159" spans="1:18" ht="15.6">
      <c r="A159" s="24" t="s">
        <v>71</v>
      </c>
      <c r="B159" s="2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6"/>
    </row>
    <row r="160" spans="1:18">
      <c r="A160" s="50" t="s">
        <v>45</v>
      </c>
      <c r="B160" s="50"/>
      <c r="C160" s="50"/>
      <c r="D160" s="50"/>
      <c r="E160" s="50"/>
      <c r="F160" s="50"/>
      <c r="G160" s="50"/>
      <c r="H160" s="50"/>
      <c r="I160" s="50"/>
      <c r="J160" s="15"/>
      <c r="K160" s="15"/>
      <c r="L160" s="15"/>
      <c r="M160" s="15"/>
      <c r="N160" s="15"/>
      <c r="O160" s="15"/>
      <c r="P160" s="15"/>
      <c r="Q160" s="15"/>
      <c r="R160" s="16"/>
    </row>
    <row r="161" spans="1:18">
      <c r="A161" s="50"/>
      <c r="B161" s="50"/>
      <c r="C161" s="50"/>
      <c r="D161" s="50"/>
      <c r="E161" s="50"/>
      <c r="F161" s="50"/>
      <c r="G161" s="50"/>
      <c r="H161" s="50"/>
      <c r="I161" s="50"/>
      <c r="J161" s="15"/>
      <c r="K161" s="15"/>
      <c r="L161" s="15"/>
      <c r="M161" s="15"/>
      <c r="N161" s="15"/>
      <c r="O161" s="15"/>
      <c r="P161" s="15"/>
      <c r="Q161" s="15"/>
      <c r="R161" s="16"/>
    </row>
    <row r="162" spans="1:18">
      <c r="A162" s="63" t="s">
        <v>112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8"/>
    </row>
    <row r="163" spans="1:18" ht="16.8">
      <c r="A163" s="65" t="s">
        <v>27</v>
      </c>
      <c r="B163" s="66"/>
      <c r="C163" s="66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8"/>
    </row>
    <row r="164" spans="1:18">
      <c r="A164" s="63" t="s">
        <v>113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8"/>
    </row>
    <row r="165" spans="1:18">
      <c r="A165" s="1">
        <v>1</v>
      </c>
      <c r="B165" s="1" t="s">
        <v>91</v>
      </c>
      <c r="C165" s="12" t="s">
        <v>38</v>
      </c>
      <c r="D165" s="1" t="s">
        <v>30</v>
      </c>
      <c r="E165" s="1">
        <v>1</v>
      </c>
      <c r="F165" s="1" t="s">
        <v>67</v>
      </c>
      <c r="G165" s="1">
        <v>1</v>
      </c>
      <c r="H165" s="1" t="s">
        <v>32</v>
      </c>
      <c r="I165" s="1"/>
      <c r="J165" s="1">
        <v>23</v>
      </c>
      <c r="K165" s="1"/>
      <c r="L165" s="1">
        <v>7</v>
      </c>
      <c r="M165" s="1"/>
      <c r="N165" s="4">
        <f t="shared" ref="N165" si="107">(IF(F165="OŽ",IF(L165=1,550.8,IF(L165=2,426.38,IF(L165=3,342.14,IF(L165=4,181.44,IF(L165=5,168.48,IF(L165=6,155.52,IF(L165=7,148.5,IF(L165=8,144,0))))))))+IF(L165&lt;=8,0,IF(L165&lt;=16,137.7,IF(L165&lt;=24,108,IF(L165&lt;=32,80.1,IF(L165&lt;=36,52.2,0)))))-IF(L165&lt;=8,0,IF(L165&lt;=16,(L165-9)*2.754,IF(L165&lt;=24,(L165-17)* 2.754,IF(L165&lt;=32,(L165-25)* 2.754,IF(L165&lt;=36,(L165-33)*2.754,0))))),0)+IF(F165="PČ",IF(L165=1,449,IF(L165=2,314.6,IF(L165=3,238,IF(L165=4,172,IF(L165=5,159,IF(L165=6,145,IF(L165=7,132,IF(L165=8,119,0))))))))+IF(L165&lt;=8,0,IF(L165&lt;=16,88,IF(L165&lt;=24,55,IF(L165&lt;=32,22,0))))-IF(L165&lt;=8,0,IF(L165&lt;=16,(L165-9)*2.245,IF(L165&lt;=24,(L165-17)*2.245,IF(L165&lt;=32,(L165-25)*2.245,0)))),0)+IF(F165="PČneol",IF(L165=1,85,IF(L165=2,64.61,IF(L165=3,50.76,IF(L165=4,16.25,IF(L165=5,15,IF(L165=6,13.75,IF(L165=7,12.5,IF(L165=8,11.25,0))))))))+IF(L165&lt;=8,0,IF(L165&lt;=16,9,0))-IF(L165&lt;=8,0,IF(L165&lt;=16,(L165-9)*0.425,0)),0)+IF(F165="PŽ",IF(L165=1,85,IF(L165=2,59.5,IF(L165=3,45,IF(L165=4,32.5,IF(L165=5,30,IF(L165=6,27.5,IF(L165=7,25,IF(L165=8,22.5,0))))))))+IF(L165&lt;=8,0,IF(L165&lt;=16,19,IF(L165&lt;=24,13,IF(L165&lt;=32,8,0))))-IF(L165&lt;=8,0,IF(L165&lt;=16,(L165-9)*0.425,IF(L165&lt;=24,(L165-17)*0.425,IF(L165&lt;=32,(L165-25)*0.425,0)))),0)+IF(F165="EČ",IF(L165=1,204,IF(L165=2,156.24,IF(L165=3,123.84,IF(L165=4,72,IF(L165=5,66,IF(L165=6,60,IF(L165=7,54,IF(L165=8,48,0))))))))+IF(L165&lt;=8,0,IF(L165&lt;=16,40,IF(L165&lt;=24,25,0)))-IF(L165&lt;=8,0,IF(L165&lt;=16,(L165-9)*1.02,IF(L165&lt;=24,(L165-17)*1.02,0))),0)+IF(F165="EČneol",IF(L165=1,68,IF(L165=2,51.69,IF(L165=3,40.61,IF(L165=4,13,IF(L165=5,12,IF(L165=6,11,IF(L165=7,10,IF(L165=8,9,0)))))))))+IF(F165="EŽ",IF(L165=1,68,IF(L165=2,47.6,IF(L165=3,36,IF(L165=4,18,IF(L165=5,16.5,IF(L165=6,15,IF(L165=7,13.5,IF(L165=8,12,0))))))))+IF(L165&lt;=8,0,IF(L165&lt;=16,10,IF(L165&lt;=24,6,0)))-IF(L165&lt;=8,0,IF(L165&lt;=16,(L165-9)*0.34,IF(L165&lt;=24,(L165-17)*0.34,0))),0)+IF(F165="PT",IF(L165=1,68,IF(L165=2,52.08,IF(L165=3,41.28,IF(L165=4,24,IF(L165=5,22,IF(L165=6,20,IF(L165=7,18,IF(L165=8,16,0))))))))+IF(L165&lt;=8,0,IF(L165&lt;=16,13,IF(L165&lt;=24,9,IF(L165&lt;=32,4,0))))-IF(L165&lt;=8,0,IF(L165&lt;=16,(L165-9)*0.34,IF(L165&lt;=24,(L165-17)*0.34,IF(L165&lt;=32,(L165-25)*0.34,0)))),0)+IF(F165="JOŽ",IF(L165=1,85,IF(L165=2,59.5,IF(L165=3,45,IF(L165=4,32.5,IF(L165=5,30,IF(L165=6,27.5,IF(L165=7,25,IF(L165=8,22.5,0))))))))+IF(L165&lt;=8,0,IF(L165&lt;=16,19,IF(L165&lt;=24,13,0)))-IF(L165&lt;=8,0,IF(L165&lt;=16,(L165-9)*0.425,IF(L165&lt;=24,(L165-17)*0.425,0))),0)+IF(F165="JPČ",IF(L165=1,68,IF(L165=2,47.6,IF(L165=3,36,IF(L165=4,26,IF(L165=5,24,IF(L165=6,22,IF(L165=7,20,IF(L165=8,18,0))))))))+IF(L165&lt;=8,0,IF(L165&lt;=16,13,IF(L165&lt;=24,9,0)))-IF(L165&lt;=8,0,IF(L165&lt;=16,(L165-9)*0.34,IF(L165&lt;=24,(L165-17)*0.34,0))),0)+IF(F165="JEČ",IF(L165=1,34,IF(L165=2,26.04,IF(L165=3,20.6,IF(L165=4,12,IF(L165=5,11,IF(L165=6,10,IF(L165=7,9,IF(L165=8,8,0))))))))+IF(L165&lt;=8,0,IF(L165&lt;=16,6,0))-IF(L165&lt;=8,0,IF(L165&lt;=16,(L165-9)*0.17,0)),0)+IF(F165="JEOF",IF(L165=1,34,IF(L165=2,26.04,IF(L165=3,20.6,IF(L165=4,12,IF(L165=5,11,IF(L165=6,10,IF(L165=7,9,IF(L165=8,8,0))))))))+IF(L165&lt;=8,0,IF(L165&lt;=16,6,0))-IF(L165&lt;=8,0,IF(L165&lt;=16,(L165-9)*0.17,0)),0)+IF(F165="JnPČ",IF(L165=1,51,IF(L165=2,35.7,IF(L165=3,27,IF(L165=4,19.5,IF(L165=5,18,IF(L165=6,16.5,IF(L165=7,15,IF(L165=8,13.5,0))))))))+IF(L165&lt;=8,0,IF(L165&lt;=16,10,0))-IF(L165&lt;=8,0,IF(L165&lt;=16,(L165-9)*0.255,0)),0)+IF(F165="JnEČ",IF(L165=1,25.5,IF(L165=2,19.53,IF(L165=3,15.48,IF(L165=4,9,IF(L165=5,8.25,IF(L165=6,7.5,IF(L165=7,6.75,IF(L165=8,6,0))))))))+IF(L165&lt;=8,0,IF(L165&lt;=16,5,0))-IF(L165&lt;=8,0,IF(L165&lt;=16,(L165-9)*0.1275,0)),0)+IF(F165="JčPČ",IF(L165=1,21.25,IF(L165=2,14.5,IF(L165=3,11.5,IF(L165=4,7,IF(L165=5,6.5,IF(L165=6,6,IF(L165=7,5.5,IF(L165=8,5,0))))))))+IF(L165&lt;=8,0,IF(L165&lt;=16,4,0))-IF(L165&lt;=8,0,IF(L165&lt;=16,(L165-9)*0.10625,0)),0)+IF(F165="JčEČ",IF(L165=1,17,IF(L165=2,13.02,IF(L165=3,10.32,IF(L165=4,6,IF(L165=5,5.5,IF(L165=6,5,IF(L165=7,4.5,IF(L165=8,4,0))))))))+IF(L165&lt;=8,0,IF(L165&lt;=16,3,0))-IF(L165&lt;=8,0,IF(L165&lt;=16,(L165-9)*0.085,0)),0)+IF(F165="NEAK",IF(L165=1,11.48,IF(L165=2,8.79,IF(L165=3,6.97,IF(L165=4,4.05,IF(L165=5,3.71,IF(L165=6,3.38,IF(L165=7,3.04,IF(L165=8,2.7,0))))))))+IF(L165&lt;=8,0,IF(L165&lt;=16,2,IF(L165&lt;=24,1.3,0)))-IF(L165&lt;=8,0,IF(L165&lt;=16,(L165-9)*0.0574,IF(L165&lt;=24,(L165-17)*0.0574,0))),0))*IF(L165&lt;4,1,IF(OR(F165="PČ",F165="PŽ",F165="PT"),IF(J165&lt;32,J165/32,1),1))* IF(L165&lt;4,1,IF(OR(F165="EČ",F165="EŽ",F165="JOŽ",F165="JPČ",F165="NEAK"),IF(J165&lt;24,J165/24,1),1))*IF(L165&lt;4,1,IF(OR(F165="PČneol",F165="JEČ",F165="JEOF",F165="JnPČ",F165="JnEČ",F165="JčPČ",F165="JčEČ"),IF(J165&lt;16,J165/16,1),1))*IF(L165&lt;4,1,IF(F165="EČneol",IF(J165&lt;8,J165/8,1),1))</f>
        <v>6.75</v>
      </c>
      <c r="O165" s="9">
        <f t="shared" ref="O165" si="108">IF(F165="OŽ",N165,IF(H165="Ne",IF(J165*0.3&lt;=J165-L165,N165,0),IF(J165*0.1&lt;=J165-L165,N165,0)))</f>
        <v>6.75</v>
      </c>
      <c r="P165" s="5">
        <f t="shared" ref="P165" si="109">IF(O165=0,0,IF(F165="OŽ",IF(L165&gt;35,0,IF(J165&gt;35,(36-L165)*1.836,((36-L165)-(36-J165))*1.836)),0)+IF(F165="PČ",IF(L165&gt;31,0,IF(J165&gt;31,(32-L165)*1.347,((32-L165)-(32-J165))*1.347)),0)+ IF(F165="PČneol",IF(L165&gt;15,0,IF(J165&gt;15,(16-L165)*0.255,((16-L165)-(16-J165))*0.255)),0)+IF(F165="PŽ",IF(L165&gt;31,0,IF(J165&gt;31,(32-L165)*0.255,((32-L165)-(32-J165))*0.255)),0)+IF(F165="EČ",IF(L165&gt;23,0,IF(J165&gt;23,(24-L165)*0.612,((24-L165)-(24-J165))*0.612)),0)+IF(F165="EČneol",IF(L165&gt;7,0,IF(J165&gt;7,(8-L165)*0.204,((8-L165)-(8-J165))*0.204)),0)+IF(F165="EŽ",IF(L165&gt;23,0,IF(J165&gt;23,(24-L165)*0.204,((24-L165)-(24-J165))*0.204)),0)+IF(F165="PT",IF(L165&gt;31,0,IF(J165&gt;31,(32-L165)*0.204,((32-L165)-(32-J165))*0.204)),0)+IF(F165="JOŽ",IF(L165&gt;23,0,IF(J165&gt;23,(24-L165)*0.255,((24-L165)-(24-J165))*0.255)),0)+IF(F165="JPČ",IF(L165&gt;23,0,IF(J165&gt;23,(24-L165)*0.204,((24-L165)-(24-J165))*0.204)),0)+IF(F165="JEČ",IF(L165&gt;15,0,IF(J165&gt;15,(16-L165)*0.102,((16-L165)-(16-J165))*0.102)),0)+IF(F165="JEOF",IF(L165&gt;15,0,IF(J165&gt;15,(16-L165)*0.102,((16-L165)-(16-J165))*0.102)),0)+IF(F165="JnPČ",IF(L165&gt;15,0,IF(J165&gt;15,(16-L165)*0.153,((16-L165)-(16-J165))*0.153)),0)+IF(F165="JnEČ",IF(L165&gt;15,0,IF(J165&gt;15,(16-L165)*0.0765,((16-L165)-(16-J165))*0.0765)),0)+IF(F165="JčPČ",IF(L165&gt;15,0,IF(J165&gt;15,(16-L165)*0.06375,((16-L165)-(16-J165))*0.06375)),0)+IF(F165="JčEČ",IF(L165&gt;15,0,IF(J165&gt;15,(16-L165)*0.051,((16-L165)-(16-J165))*0.051)),0)+IF(F165="NEAK",IF(L165&gt;23,0,IF(J165&gt;23,(24-L165)*0.03444,((24-L165)-(24-J165))*0.03444)),0))</f>
        <v>0.6885</v>
      </c>
      <c r="Q165" s="11">
        <f t="shared" ref="Q165" si="110">IF(ISERROR(P165*100/N165),0,(P165*100/N165))</f>
        <v>10.199999999999999</v>
      </c>
      <c r="R165" s="10">
        <f t="shared" ref="R165" si="111">IF(Q165&lt;=30,O165+P165,O165+O165*0.3)*IF(G165=1,0.4,IF(G165=2,0.75,IF(G165="1 (kas 4 m. 1 k. nerengiamos)",0.52,1)))*IF(D165="olimpinė",1,IF(M165="Ne",0.5,1))*IF(D165="olimpinė",1,IF(J165&lt;8,0,1))*E165*IF(D165="olimpinė",1,IF(K165&lt;16,0,1))*IF(I165&lt;=1,1,1/I165)*IF(OR(A$5="Lietuvos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3.1241700000000008</v>
      </c>
    </row>
    <row r="166" spans="1:18">
      <c r="A166" s="1">
        <v>2</v>
      </c>
      <c r="B166" s="1" t="s">
        <v>91</v>
      </c>
      <c r="C166" s="12" t="s">
        <v>77</v>
      </c>
      <c r="D166" s="1" t="s">
        <v>41</v>
      </c>
      <c r="E166" s="1">
        <v>1</v>
      </c>
      <c r="F166" s="1" t="s">
        <v>67</v>
      </c>
      <c r="G166" s="1">
        <v>1</v>
      </c>
      <c r="H166" s="1" t="s">
        <v>32</v>
      </c>
      <c r="I166" s="1"/>
      <c r="J166" s="1">
        <v>20</v>
      </c>
      <c r="K166" s="1">
        <v>35</v>
      </c>
      <c r="L166" s="1">
        <v>9</v>
      </c>
      <c r="M166" s="1"/>
      <c r="N166" s="4">
        <f t="shared" ref="N166:N170" si="112">(IF(F166="OŽ",IF(L166=1,550.8,IF(L166=2,426.38,IF(L166=3,342.14,IF(L166=4,181.44,IF(L166=5,168.48,IF(L166=6,155.52,IF(L166=7,148.5,IF(L166=8,144,0))))))))+IF(L166&lt;=8,0,IF(L166&lt;=16,137.7,IF(L166&lt;=24,108,IF(L166&lt;=32,80.1,IF(L166&lt;=36,52.2,0)))))-IF(L166&lt;=8,0,IF(L166&lt;=16,(L166-9)*2.754,IF(L166&lt;=24,(L166-17)* 2.754,IF(L166&lt;=32,(L166-25)* 2.754,IF(L166&lt;=36,(L166-33)*2.754,0))))),0)+IF(F166="PČ",IF(L166=1,449,IF(L166=2,314.6,IF(L166=3,238,IF(L166=4,172,IF(L166=5,159,IF(L166=6,145,IF(L166=7,132,IF(L166=8,119,0))))))))+IF(L166&lt;=8,0,IF(L166&lt;=16,88,IF(L166&lt;=24,55,IF(L166&lt;=32,22,0))))-IF(L166&lt;=8,0,IF(L166&lt;=16,(L166-9)*2.245,IF(L166&lt;=24,(L166-17)*2.245,IF(L166&lt;=32,(L166-25)*2.245,0)))),0)+IF(F166="PČneol",IF(L166=1,85,IF(L166=2,64.61,IF(L166=3,50.76,IF(L166=4,16.25,IF(L166=5,15,IF(L166=6,13.75,IF(L166=7,12.5,IF(L166=8,11.25,0))))))))+IF(L166&lt;=8,0,IF(L166&lt;=16,9,0))-IF(L166&lt;=8,0,IF(L166&lt;=16,(L166-9)*0.425,0)),0)+IF(F166="PŽ",IF(L166=1,85,IF(L166=2,59.5,IF(L166=3,45,IF(L166=4,32.5,IF(L166=5,30,IF(L166=6,27.5,IF(L166=7,25,IF(L166=8,22.5,0))))))))+IF(L166&lt;=8,0,IF(L166&lt;=16,19,IF(L166&lt;=24,13,IF(L166&lt;=32,8,0))))-IF(L166&lt;=8,0,IF(L166&lt;=16,(L166-9)*0.425,IF(L166&lt;=24,(L166-17)*0.425,IF(L166&lt;=32,(L166-25)*0.425,0)))),0)+IF(F166="EČ",IF(L166=1,204,IF(L166=2,156.24,IF(L166=3,123.84,IF(L166=4,72,IF(L166=5,66,IF(L166=6,60,IF(L166=7,54,IF(L166=8,48,0))))))))+IF(L166&lt;=8,0,IF(L166&lt;=16,40,IF(L166&lt;=24,25,0)))-IF(L166&lt;=8,0,IF(L166&lt;=16,(L166-9)*1.02,IF(L166&lt;=24,(L166-17)*1.02,0))),0)+IF(F166="EČneol",IF(L166=1,68,IF(L166=2,51.69,IF(L166=3,40.61,IF(L166=4,13,IF(L166=5,12,IF(L166=6,11,IF(L166=7,10,IF(L166=8,9,0)))))))))+IF(F166="EŽ",IF(L166=1,68,IF(L166=2,47.6,IF(L166=3,36,IF(L166=4,18,IF(L166=5,16.5,IF(L166=6,15,IF(L166=7,13.5,IF(L166=8,12,0))))))))+IF(L166&lt;=8,0,IF(L166&lt;=16,10,IF(L166&lt;=24,6,0)))-IF(L166&lt;=8,0,IF(L166&lt;=16,(L166-9)*0.34,IF(L166&lt;=24,(L166-17)*0.34,0))),0)+IF(F166="PT",IF(L166=1,68,IF(L166=2,52.08,IF(L166=3,41.28,IF(L166=4,24,IF(L166=5,22,IF(L166=6,20,IF(L166=7,18,IF(L166=8,16,0))))))))+IF(L166&lt;=8,0,IF(L166&lt;=16,13,IF(L166&lt;=24,9,IF(L166&lt;=32,4,0))))-IF(L166&lt;=8,0,IF(L166&lt;=16,(L166-9)*0.34,IF(L166&lt;=24,(L166-17)*0.34,IF(L166&lt;=32,(L166-25)*0.34,0)))),0)+IF(F166="JOŽ",IF(L166=1,85,IF(L166=2,59.5,IF(L166=3,45,IF(L166=4,32.5,IF(L166=5,30,IF(L166=6,27.5,IF(L166=7,25,IF(L166=8,22.5,0))))))))+IF(L166&lt;=8,0,IF(L166&lt;=16,19,IF(L166&lt;=24,13,0)))-IF(L166&lt;=8,0,IF(L166&lt;=16,(L166-9)*0.425,IF(L166&lt;=24,(L166-17)*0.425,0))),0)+IF(F166="JPČ",IF(L166=1,68,IF(L166=2,47.6,IF(L166=3,36,IF(L166=4,26,IF(L166=5,24,IF(L166=6,22,IF(L166=7,20,IF(L166=8,18,0))))))))+IF(L166&lt;=8,0,IF(L166&lt;=16,13,IF(L166&lt;=24,9,0)))-IF(L166&lt;=8,0,IF(L166&lt;=16,(L166-9)*0.34,IF(L166&lt;=24,(L166-17)*0.34,0))),0)+IF(F166="JEČ",IF(L166=1,34,IF(L166=2,26.04,IF(L166=3,20.6,IF(L166=4,12,IF(L166=5,11,IF(L166=6,10,IF(L166=7,9,IF(L166=8,8,0))))))))+IF(L166&lt;=8,0,IF(L166&lt;=16,6,0))-IF(L166&lt;=8,0,IF(L166&lt;=16,(L166-9)*0.17,0)),0)+IF(F166="JEOF",IF(L166=1,34,IF(L166=2,26.04,IF(L166=3,20.6,IF(L166=4,12,IF(L166=5,11,IF(L166=6,10,IF(L166=7,9,IF(L166=8,8,0))))))))+IF(L166&lt;=8,0,IF(L166&lt;=16,6,0))-IF(L166&lt;=8,0,IF(L166&lt;=16,(L166-9)*0.17,0)),0)+IF(F166="JnPČ",IF(L166=1,51,IF(L166=2,35.7,IF(L166=3,27,IF(L166=4,19.5,IF(L166=5,18,IF(L166=6,16.5,IF(L166=7,15,IF(L166=8,13.5,0))))))))+IF(L166&lt;=8,0,IF(L166&lt;=16,10,0))-IF(L166&lt;=8,0,IF(L166&lt;=16,(L166-9)*0.255,0)),0)+IF(F166="JnEČ",IF(L166=1,25.5,IF(L166=2,19.53,IF(L166=3,15.48,IF(L166=4,9,IF(L166=5,8.25,IF(L166=6,7.5,IF(L166=7,6.75,IF(L166=8,6,0))))))))+IF(L166&lt;=8,0,IF(L166&lt;=16,5,0))-IF(L166&lt;=8,0,IF(L166&lt;=16,(L166-9)*0.1275,0)),0)+IF(F166="JčPČ",IF(L166=1,21.25,IF(L166=2,14.5,IF(L166=3,11.5,IF(L166=4,7,IF(L166=5,6.5,IF(L166=6,6,IF(L166=7,5.5,IF(L166=8,5,0))))))))+IF(L166&lt;=8,0,IF(L166&lt;=16,4,0))-IF(L166&lt;=8,0,IF(L166&lt;=16,(L166-9)*0.10625,0)),0)+IF(F166="JčEČ",IF(L166=1,17,IF(L166=2,13.02,IF(L166=3,10.32,IF(L166=4,6,IF(L166=5,5.5,IF(L166=6,5,IF(L166=7,4.5,IF(L166=8,4,0))))))))+IF(L166&lt;=8,0,IF(L166&lt;=16,3,0))-IF(L166&lt;=8,0,IF(L166&lt;=16,(L166-9)*0.085,0)),0)+IF(F166="NEAK",IF(L166=1,11.48,IF(L166=2,8.79,IF(L166=3,6.97,IF(L166=4,4.05,IF(L166=5,3.71,IF(L166=6,3.38,IF(L166=7,3.04,IF(L166=8,2.7,0))))))))+IF(L166&lt;=8,0,IF(L166&lt;=16,2,IF(L166&lt;=24,1.3,0)))-IF(L166&lt;=8,0,IF(L166&lt;=16,(L166-9)*0.0574,IF(L166&lt;=24,(L166-17)*0.0574,0))),0))*IF(L166&lt;4,1,IF(OR(F166="PČ",F166="PŽ",F166="PT"),IF(J166&lt;32,J166/32,1),1))* IF(L166&lt;4,1,IF(OR(F166="EČ",F166="EŽ",F166="JOŽ",F166="JPČ",F166="NEAK"),IF(J166&lt;24,J166/24,1),1))*IF(L166&lt;4,1,IF(OR(F166="PČneol",F166="JEČ",F166="JEOF",F166="JnPČ",F166="JnEČ",F166="JčPČ",F166="JčEČ"),IF(J166&lt;16,J166/16,1),1))*IF(L166&lt;4,1,IF(F166="EČneol",IF(J166&lt;8,J166/8,1),1))</f>
        <v>5</v>
      </c>
      <c r="O166" s="9">
        <f t="shared" ref="O166:O170" si="113">IF(F166="OŽ",N166,IF(H166="Ne",IF(J166*0.3&lt;=J166-L166,N166,0),IF(J166*0.1&lt;=J166-L166,N166,0)))</f>
        <v>5</v>
      </c>
      <c r="P166" s="5">
        <f t="shared" ref="P166:P170" si="114">IF(O166=0,0,IF(F166="OŽ",IF(L166&gt;35,0,IF(J166&gt;35,(36-L166)*1.836,((36-L166)-(36-J166))*1.836)),0)+IF(F166="PČ",IF(L166&gt;31,0,IF(J166&gt;31,(32-L166)*1.347,((32-L166)-(32-J166))*1.347)),0)+ IF(F166="PČneol",IF(L166&gt;15,0,IF(J166&gt;15,(16-L166)*0.255,((16-L166)-(16-J166))*0.255)),0)+IF(F166="PŽ",IF(L166&gt;31,0,IF(J166&gt;31,(32-L166)*0.255,((32-L166)-(32-J166))*0.255)),0)+IF(F166="EČ",IF(L166&gt;23,0,IF(J166&gt;23,(24-L166)*0.612,((24-L166)-(24-J166))*0.612)),0)+IF(F166="EČneol",IF(L166&gt;7,0,IF(J166&gt;7,(8-L166)*0.204,((8-L166)-(8-J166))*0.204)),0)+IF(F166="EŽ",IF(L166&gt;23,0,IF(J166&gt;23,(24-L166)*0.204,((24-L166)-(24-J166))*0.204)),0)+IF(F166="PT",IF(L166&gt;31,0,IF(J166&gt;31,(32-L166)*0.204,((32-L166)-(32-J166))*0.204)),0)+IF(F166="JOŽ",IF(L166&gt;23,0,IF(J166&gt;23,(24-L166)*0.255,((24-L166)-(24-J166))*0.255)),0)+IF(F166="JPČ",IF(L166&gt;23,0,IF(J166&gt;23,(24-L166)*0.204,((24-L166)-(24-J166))*0.204)),0)+IF(F166="JEČ",IF(L166&gt;15,0,IF(J166&gt;15,(16-L166)*0.102,((16-L166)-(16-J166))*0.102)),0)+IF(F166="JEOF",IF(L166&gt;15,0,IF(J166&gt;15,(16-L166)*0.102,((16-L166)-(16-J166))*0.102)),0)+IF(F166="JnPČ",IF(L166&gt;15,0,IF(J166&gt;15,(16-L166)*0.153,((16-L166)-(16-J166))*0.153)),0)+IF(F166="JnEČ",IF(L166&gt;15,0,IF(J166&gt;15,(16-L166)*0.0765,((16-L166)-(16-J166))*0.0765)),0)+IF(F166="JčPČ",IF(L166&gt;15,0,IF(J166&gt;15,(16-L166)*0.06375,((16-L166)-(16-J166))*0.06375)),0)+IF(F166="JčEČ",IF(L166&gt;15,0,IF(J166&gt;15,(16-L166)*0.051,((16-L166)-(16-J166))*0.051)),0)+IF(F166="NEAK",IF(L166&gt;23,0,IF(J166&gt;23,(24-L166)*0.03444,((24-L166)-(24-J166))*0.03444)),0))</f>
        <v>0.53549999999999998</v>
      </c>
      <c r="Q166" s="11">
        <f t="shared" ref="Q166:Q170" si="115">IF(ISERROR(P166*100/N166),0,(P166*100/N166))</f>
        <v>10.709999999999999</v>
      </c>
      <c r="R166" s="10">
        <f t="shared" ref="R166:R170" si="116">IF(Q166&lt;=30,O166+P166,O166+O166*0.3)*IF(G166=1,0.4,IF(G166=2,0.75,IF(G166="1 (kas 4 m. 1 k. nerengiamos)",0.52,1)))*IF(D166="olimpinė",1,IF(M166="Ne",0.5,1))*IF(D166="olimpinė",1,IF(J166&lt;8,0,1))*E166*IF(D166="olimpinė",1,IF(K166&lt;16,0,1))*IF(I166&lt;=1,1,1/I166)*IF(OR(A$5="Lietuvos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2.32491</v>
      </c>
    </row>
    <row r="167" spans="1:18">
      <c r="A167" s="1">
        <v>3</v>
      </c>
      <c r="B167" s="1" t="s">
        <v>114</v>
      </c>
      <c r="C167" s="12" t="s">
        <v>38</v>
      </c>
      <c r="D167" s="1" t="s">
        <v>30</v>
      </c>
      <c r="E167" s="1">
        <v>1</v>
      </c>
      <c r="F167" s="1" t="s">
        <v>67</v>
      </c>
      <c r="G167" s="1">
        <v>1</v>
      </c>
      <c r="H167" s="1" t="s">
        <v>32</v>
      </c>
      <c r="I167" s="1"/>
      <c r="J167" s="1">
        <v>22</v>
      </c>
      <c r="K167" s="1"/>
      <c r="L167" s="1">
        <v>13</v>
      </c>
      <c r="M167" s="1"/>
      <c r="N167" s="4">
        <f t="shared" si="112"/>
        <v>4.49</v>
      </c>
      <c r="O167" s="9">
        <f t="shared" si="113"/>
        <v>4.49</v>
      </c>
      <c r="P167" s="5">
        <f t="shared" si="114"/>
        <v>0.22949999999999998</v>
      </c>
      <c r="Q167" s="11">
        <f t="shared" si="115"/>
        <v>5.1113585746102448</v>
      </c>
      <c r="R167" s="10">
        <f t="shared" si="116"/>
        <v>1.9821900000000003</v>
      </c>
    </row>
    <row r="168" spans="1:18">
      <c r="A168" s="1">
        <v>4</v>
      </c>
      <c r="B168" s="1" t="s">
        <v>39</v>
      </c>
      <c r="C168" s="12" t="s">
        <v>29</v>
      </c>
      <c r="D168" s="1" t="s">
        <v>30</v>
      </c>
      <c r="E168" s="1">
        <v>1</v>
      </c>
      <c r="F168" s="1" t="s">
        <v>69</v>
      </c>
      <c r="G168" s="1">
        <v>1</v>
      </c>
      <c r="H168" s="1" t="s">
        <v>32</v>
      </c>
      <c r="I168" s="1"/>
      <c r="J168" s="1">
        <v>16</v>
      </c>
      <c r="K168" s="1"/>
      <c r="L168" s="1">
        <v>1</v>
      </c>
      <c r="M168" s="1"/>
      <c r="N168" s="4">
        <f t="shared" si="112"/>
        <v>34</v>
      </c>
      <c r="O168" s="9">
        <f t="shared" si="113"/>
        <v>34</v>
      </c>
      <c r="P168" s="5">
        <f t="shared" si="114"/>
        <v>1.5299999999999998</v>
      </c>
      <c r="Q168" s="11">
        <f t="shared" si="115"/>
        <v>4.4999999999999991</v>
      </c>
      <c r="R168" s="10">
        <f t="shared" si="116"/>
        <v>14.922600000000003</v>
      </c>
    </row>
    <row r="169" spans="1:18">
      <c r="A169" s="1">
        <v>5</v>
      </c>
      <c r="B169" s="1" t="s">
        <v>94</v>
      </c>
      <c r="C169" s="12" t="s">
        <v>29</v>
      </c>
      <c r="D169" s="1" t="s">
        <v>30</v>
      </c>
      <c r="E169" s="1">
        <v>1</v>
      </c>
      <c r="F169" s="1" t="s">
        <v>67</v>
      </c>
      <c r="G169" s="1">
        <v>1</v>
      </c>
      <c r="H169" s="1" t="s">
        <v>32</v>
      </c>
      <c r="I169" s="1"/>
      <c r="J169" s="1">
        <v>17</v>
      </c>
      <c r="K169" s="1"/>
      <c r="L169" s="1">
        <v>5</v>
      </c>
      <c r="M169" s="1"/>
      <c r="N169" s="4">
        <f t="shared" si="112"/>
        <v>8.25</v>
      </c>
      <c r="O169" s="9">
        <f t="shared" si="113"/>
        <v>8.25</v>
      </c>
      <c r="P169" s="5">
        <f t="shared" si="114"/>
        <v>0.84150000000000003</v>
      </c>
      <c r="Q169" s="11">
        <f t="shared" si="115"/>
        <v>10.200000000000001</v>
      </c>
      <c r="R169" s="10">
        <f t="shared" si="116"/>
        <v>3.8184300000000002</v>
      </c>
    </row>
    <row r="170" spans="1:18">
      <c r="A170" s="1">
        <v>6</v>
      </c>
      <c r="B170" s="1" t="s">
        <v>66</v>
      </c>
      <c r="C170" s="12" t="s">
        <v>115</v>
      </c>
      <c r="D170" s="1" t="s">
        <v>30</v>
      </c>
      <c r="E170" s="1">
        <v>1</v>
      </c>
      <c r="F170" s="1" t="s">
        <v>69</v>
      </c>
      <c r="G170" s="1">
        <v>1</v>
      </c>
      <c r="H170" s="1" t="s">
        <v>32</v>
      </c>
      <c r="I170" s="1"/>
      <c r="J170" s="1">
        <v>17</v>
      </c>
      <c r="K170" s="1"/>
      <c r="L170" s="1">
        <v>3</v>
      </c>
      <c r="M170" s="1"/>
      <c r="N170" s="4">
        <f t="shared" si="112"/>
        <v>20.6</v>
      </c>
      <c r="O170" s="9">
        <f t="shared" si="113"/>
        <v>20.6</v>
      </c>
      <c r="P170" s="5">
        <f t="shared" si="114"/>
        <v>1.3259999999999998</v>
      </c>
      <c r="Q170" s="11">
        <f t="shared" si="115"/>
        <v>6.4368932038834945</v>
      </c>
      <c r="R170" s="10">
        <f t="shared" si="116"/>
        <v>9.2089200000000009</v>
      </c>
    </row>
    <row r="171" spans="1:18">
      <c r="A171" s="60" t="s">
        <v>43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  <c r="R171" s="10">
        <f>SUM(R165:R170)</f>
        <v>35.381220000000006</v>
      </c>
    </row>
    <row r="172" spans="1:18" ht="15.6">
      <c r="A172" s="24" t="s">
        <v>71</v>
      </c>
      <c r="B172" s="2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6"/>
    </row>
    <row r="173" spans="1:18">
      <c r="A173" s="50" t="s">
        <v>45</v>
      </c>
      <c r="B173" s="50"/>
      <c r="C173" s="50"/>
      <c r="D173" s="50"/>
      <c r="E173" s="50"/>
      <c r="F173" s="50"/>
      <c r="G173" s="50"/>
      <c r="H173" s="50"/>
      <c r="I173" s="50"/>
      <c r="J173" s="15"/>
      <c r="K173" s="15"/>
      <c r="L173" s="15"/>
      <c r="M173" s="15"/>
      <c r="N173" s="15"/>
      <c r="O173" s="15"/>
      <c r="P173" s="15"/>
      <c r="Q173" s="15"/>
      <c r="R173" s="16"/>
    </row>
    <row r="174" spans="1:18">
      <c r="A174" s="50"/>
      <c r="B174" s="50"/>
      <c r="C174" s="50"/>
      <c r="D174" s="50"/>
      <c r="E174" s="50"/>
      <c r="F174" s="50"/>
      <c r="G174" s="50"/>
      <c r="H174" s="50"/>
      <c r="I174" s="50"/>
      <c r="J174" s="15"/>
      <c r="K174" s="15"/>
      <c r="L174" s="15"/>
      <c r="M174" s="15"/>
      <c r="N174" s="15"/>
      <c r="O174" s="15"/>
      <c r="P174" s="15"/>
      <c r="Q174" s="15"/>
      <c r="R174" s="16"/>
    </row>
    <row r="175" spans="1:18">
      <c r="A175" s="63" t="s">
        <v>116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8"/>
    </row>
    <row r="176" spans="1:18" ht="16.8">
      <c r="A176" s="65" t="s">
        <v>27</v>
      </c>
      <c r="B176" s="66"/>
      <c r="C176" s="66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8"/>
    </row>
    <row r="177" spans="1:18">
      <c r="A177" s="63" t="s">
        <v>117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8"/>
    </row>
    <row r="178" spans="1:18">
      <c r="A178" s="1">
        <v>1</v>
      </c>
      <c r="B178" s="1" t="s">
        <v>52</v>
      </c>
      <c r="C178" s="12" t="s">
        <v>38</v>
      </c>
      <c r="D178" s="1" t="s">
        <v>30</v>
      </c>
      <c r="E178" s="1">
        <v>1</v>
      </c>
      <c r="F178" s="1" t="s">
        <v>31</v>
      </c>
      <c r="G178" s="1">
        <v>1</v>
      </c>
      <c r="H178" s="1" t="s">
        <v>32</v>
      </c>
      <c r="I178" s="1"/>
      <c r="J178" s="1">
        <v>23</v>
      </c>
      <c r="K178" s="1"/>
      <c r="L178" s="1">
        <v>6</v>
      </c>
      <c r="M178" s="1"/>
      <c r="N178" s="4">
        <f t="shared" ref="N178" si="117">(IF(F178="OŽ",IF(L178=1,550.8,IF(L178=2,426.38,IF(L178=3,342.14,IF(L178=4,181.44,IF(L178=5,168.48,IF(L178=6,155.52,IF(L178=7,148.5,IF(L178=8,144,0))))))))+IF(L178&lt;=8,0,IF(L178&lt;=16,137.7,IF(L178&lt;=24,108,IF(L178&lt;=32,80.1,IF(L178&lt;=36,52.2,0)))))-IF(L178&lt;=8,0,IF(L178&lt;=16,(L178-9)*2.754,IF(L178&lt;=24,(L178-17)* 2.754,IF(L178&lt;=32,(L178-25)* 2.754,IF(L178&lt;=36,(L178-33)*2.754,0))))),0)+IF(F178="PČ",IF(L178=1,449,IF(L178=2,314.6,IF(L178=3,238,IF(L178=4,172,IF(L178=5,159,IF(L178=6,145,IF(L178=7,132,IF(L178=8,119,0))))))))+IF(L178&lt;=8,0,IF(L178&lt;=16,88,IF(L178&lt;=24,55,IF(L178&lt;=32,22,0))))-IF(L178&lt;=8,0,IF(L178&lt;=16,(L178-9)*2.245,IF(L178&lt;=24,(L178-17)*2.245,IF(L178&lt;=32,(L178-25)*2.245,0)))),0)+IF(F178="PČneol",IF(L178=1,85,IF(L178=2,64.61,IF(L178=3,50.76,IF(L178=4,16.25,IF(L178=5,15,IF(L178=6,13.75,IF(L178=7,12.5,IF(L178=8,11.25,0))))))))+IF(L178&lt;=8,0,IF(L178&lt;=16,9,0))-IF(L178&lt;=8,0,IF(L178&lt;=16,(L178-9)*0.425,0)),0)+IF(F178="PŽ",IF(L178=1,85,IF(L178=2,59.5,IF(L178=3,45,IF(L178=4,32.5,IF(L178=5,30,IF(L178=6,27.5,IF(L178=7,25,IF(L178=8,22.5,0))))))))+IF(L178&lt;=8,0,IF(L178&lt;=16,19,IF(L178&lt;=24,13,IF(L178&lt;=32,8,0))))-IF(L178&lt;=8,0,IF(L178&lt;=16,(L178-9)*0.425,IF(L178&lt;=24,(L178-17)*0.425,IF(L178&lt;=32,(L178-25)*0.425,0)))),0)+IF(F178="EČ",IF(L178=1,204,IF(L178=2,156.24,IF(L178=3,123.84,IF(L178=4,72,IF(L178=5,66,IF(L178=6,60,IF(L178=7,54,IF(L178=8,48,0))))))))+IF(L178&lt;=8,0,IF(L178&lt;=16,40,IF(L178&lt;=24,25,0)))-IF(L178&lt;=8,0,IF(L178&lt;=16,(L178-9)*1.02,IF(L178&lt;=24,(L178-17)*1.02,0))),0)+IF(F178="EČneol",IF(L178=1,68,IF(L178=2,51.69,IF(L178=3,40.61,IF(L178=4,13,IF(L178=5,12,IF(L178=6,11,IF(L178=7,10,IF(L178=8,9,0)))))))))+IF(F178="EŽ",IF(L178=1,68,IF(L178=2,47.6,IF(L178=3,36,IF(L178=4,18,IF(L178=5,16.5,IF(L178=6,15,IF(L178=7,13.5,IF(L178=8,12,0))))))))+IF(L178&lt;=8,0,IF(L178&lt;=16,10,IF(L178&lt;=24,6,0)))-IF(L178&lt;=8,0,IF(L178&lt;=16,(L178-9)*0.34,IF(L178&lt;=24,(L178-17)*0.34,0))),0)+IF(F178="PT",IF(L178=1,68,IF(L178=2,52.08,IF(L178=3,41.28,IF(L178=4,24,IF(L178=5,22,IF(L178=6,20,IF(L178=7,18,IF(L178=8,16,0))))))))+IF(L178&lt;=8,0,IF(L178&lt;=16,13,IF(L178&lt;=24,9,IF(L178&lt;=32,4,0))))-IF(L178&lt;=8,0,IF(L178&lt;=16,(L178-9)*0.34,IF(L178&lt;=24,(L178-17)*0.34,IF(L178&lt;=32,(L178-25)*0.34,0)))),0)+IF(F178="JOŽ",IF(L178=1,85,IF(L178=2,59.5,IF(L178=3,45,IF(L178=4,32.5,IF(L178=5,30,IF(L178=6,27.5,IF(L178=7,25,IF(L178=8,22.5,0))))))))+IF(L178&lt;=8,0,IF(L178&lt;=16,19,IF(L178&lt;=24,13,0)))-IF(L178&lt;=8,0,IF(L178&lt;=16,(L178-9)*0.425,IF(L178&lt;=24,(L178-17)*0.425,0))),0)+IF(F178="JPČ",IF(L178=1,68,IF(L178=2,47.6,IF(L178=3,36,IF(L178=4,26,IF(L178=5,24,IF(L178=6,22,IF(L178=7,20,IF(L178=8,18,0))))))))+IF(L178&lt;=8,0,IF(L178&lt;=16,13,IF(L178&lt;=24,9,0)))-IF(L178&lt;=8,0,IF(L178&lt;=16,(L178-9)*0.34,IF(L178&lt;=24,(L178-17)*0.34,0))),0)+IF(F178="JEČ",IF(L178=1,34,IF(L178=2,26.04,IF(L178=3,20.6,IF(L178=4,12,IF(L178=5,11,IF(L178=6,10,IF(L178=7,9,IF(L178=8,8,0))))))))+IF(L178&lt;=8,0,IF(L178&lt;=16,6,0))-IF(L178&lt;=8,0,IF(L178&lt;=16,(L178-9)*0.17,0)),0)+IF(F178="JEOF",IF(L178=1,34,IF(L178=2,26.04,IF(L178=3,20.6,IF(L178=4,12,IF(L178=5,11,IF(L178=6,10,IF(L178=7,9,IF(L178=8,8,0))))))))+IF(L178&lt;=8,0,IF(L178&lt;=16,6,0))-IF(L178&lt;=8,0,IF(L178&lt;=16,(L178-9)*0.17,0)),0)+IF(F178="JnPČ",IF(L178=1,51,IF(L178=2,35.7,IF(L178=3,27,IF(L178=4,19.5,IF(L178=5,18,IF(L178=6,16.5,IF(L178=7,15,IF(L178=8,13.5,0))))))))+IF(L178&lt;=8,0,IF(L178&lt;=16,10,0))-IF(L178&lt;=8,0,IF(L178&lt;=16,(L178-9)*0.255,0)),0)+IF(F178="JnEČ",IF(L178=1,25.5,IF(L178=2,19.53,IF(L178=3,15.48,IF(L178=4,9,IF(L178=5,8.25,IF(L178=6,7.5,IF(L178=7,6.75,IF(L178=8,6,0))))))))+IF(L178&lt;=8,0,IF(L178&lt;=16,5,0))-IF(L178&lt;=8,0,IF(L178&lt;=16,(L178-9)*0.1275,0)),0)+IF(F178="JčPČ",IF(L178=1,21.25,IF(L178=2,14.5,IF(L178=3,11.5,IF(L178=4,7,IF(L178=5,6.5,IF(L178=6,6,IF(L178=7,5.5,IF(L178=8,5,0))))))))+IF(L178&lt;=8,0,IF(L178&lt;=16,4,0))-IF(L178&lt;=8,0,IF(L178&lt;=16,(L178-9)*0.10625,0)),0)+IF(F178="JčEČ",IF(L178=1,17,IF(L178=2,13.02,IF(L178=3,10.32,IF(L178=4,6,IF(L178=5,5.5,IF(L178=6,5,IF(L178=7,4.5,IF(L178=8,4,0))))))))+IF(L178&lt;=8,0,IF(L178&lt;=16,3,0))-IF(L178&lt;=8,0,IF(L178&lt;=16,(L178-9)*0.085,0)),0)+IF(F178="NEAK",IF(L178=1,11.48,IF(L178=2,8.79,IF(L178=3,6.97,IF(L178=4,4.05,IF(L178=5,3.71,IF(L178=6,3.38,IF(L178=7,3.04,IF(L178=8,2.7,0))))))))+IF(L178&lt;=8,0,IF(L178&lt;=16,2,IF(L178&lt;=24,1.3,0)))-IF(L178&lt;=8,0,IF(L178&lt;=16,(L178-9)*0.0574,IF(L178&lt;=24,(L178-17)*0.0574,0))),0))*IF(L178&lt;4,1,IF(OR(F178="PČ",F178="PŽ",F178="PT"),IF(J178&lt;32,J178/32,1),1))* IF(L178&lt;4,1,IF(OR(F178="EČ",F178="EŽ",F178="JOŽ",F178="JPČ",F178="NEAK"),IF(J178&lt;24,J178/24,1),1))*IF(L178&lt;4,1,IF(OR(F178="PČneol",F178="JEČ",F178="JEOF",F178="JnPČ",F178="JnEČ",F178="JčPČ",F178="JčEČ"),IF(J178&lt;16,J178/16,1),1))*IF(L178&lt;4,1,IF(F178="EČneol",IF(J178&lt;8,J178/8,1),1))</f>
        <v>57.5</v>
      </c>
      <c r="O178" s="9">
        <f t="shared" ref="O178" si="118">IF(F178="OŽ",N178,IF(H178="Ne",IF(J178*0.3&lt;=J178-L178,N178,0),IF(J178*0.1&lt;=J178-L178,N178,0)))</f>
        <v>57.5</v>
      </c>
      <c r="P178" s="5">
        <f t="shared" ref="P178" si="119">IF(O178=0,0,IF(F178="OŽ",IF(L178&gt;35,0,IF(J178&gt;35,(36-L178)*1.836,((36-L178)-(36-J178))*1.836)),0)+IF(F178="PČ",IF(L178&gt;31,0,IF(J178&gt;31,(32-L178)*1.347,((32-L178)-(32-J178))*1.347)),0)+ IF(F178="PČneol",IF(L178&gt;15,0,IF(J178&gt;15,(16-L178)*0.255,((16-L178)-(16-J178))*0.255)),0)+IF(F178="PŽ",IF(L178&gt;31,0,IF(J178&gt;31,(32-L178)*0.255,((32-L178)-(32-J178))*0.255)),0)+IF(F178="EČ",IF(L178&gt;23,0,IF(J178&gt;23,(24-L178)*0.612,((24-L178)-(24-J178))*0.612)),0)+IF(F178="EČneol",IF(L178&gt;7,0,IF(J178&gt;7,(8-L178)*0.204,((8-L178)-(8-J178))*0.204)),0)+IF(F178="EŽ",IF(L178&gt;23,0,IF(J178&gt;23,(24-L178)*0.204,((24-L178)-(24-J178))*0.204)),0)+IF(F178="PT",IF(L178&gt;31,0,IF(J178&gt;31,(32-L178)*0.204,((32-L178)-(32-J178))*0.204)),0)+IF(F178="JOŽ",IF(L178&gt;23,0,IF(J178&gt;23,(24-L178)*0.255,((24-L178)-(24-J178))*0.255)),0)+IF(F178="JPČ",IF(L178&gt;23,0,IF(J178&gt;23,(24-L178)*0.204,((24-L178)-(24-J178))*0.204)),0)+IF(F178="JEČ",IF(L178&gt;15,0,IF(J178&gt;15,(16-L178)*0.102,((16-L178)-(16-J178))*0.102)),0)+IF(F178="JEOF",IF(L178&gt;15,0,IF(J178&gt;15,(16-L178)*0.102,((16-L178)-(16-J178))*0.102)),0)+IF(F178="JnPČ",IF(L178&gt;15,0,IF(J178&gt;15,(16-L178)*0.153,((16-L178)-(16-J178))*0.153)),0)+IF(F178="JnEČ",IF(L178&gt;15,0,IF(J178&gt;15,(16-L178)*0.0765,((16-L178)-(16-J178))*0.0765)),0)+IF(F178="JčPČ",IF(L178&gt;15,0,IF(J178&gt;15,(16-L178)*0.06375,((16-L178)-(16-J178))*0.06375)),0)+IF(F178="JčEČ",IF(L178&gt;15,0,IF(J178&gt;15,(16-L178)*0.051,((16-L178)-(16-J178))*0.051)),0)+IF(F178="NEAK",IF(L178&gt;23,0,IF(J178&gt;23,(24-L178)*0.03444,((24-L178)-(24-J178))*0.03444)),0))</f>
        <v>10.404</v>
      </c>
      <c r="Q178" s="11">
        <f t="shared" ref="Q178" si="120">IF(ISERROR(P178*100/N178),0,(P178*100/N178))</f>
        <v>18.093913043478263</v>
      </c>
      <c r="R178" s="10">
        <f t="shared" ref="R178" si="121">IF(Q178&lt;=30,O178+P178,O178+O178*0.3)*IF(G178=1,0.4,IF(G178=2,0.75,IF(G178="1 (kas 4 m. 1 k. nerengiamos)",0.52,1)))*IF(D178="olimpinė",1,IF(M178="Ne",0.5,1))*IF(D178="olimpinė",1,IF(J178&lt;8,0,1))*E178*IF(D178="olimpinė",1,IF(K178&lt;16,0,1))*IF(I178&lt;=1,1,1/I178)*IF(OR(A$5="Lietuvos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28.519680000000001</v>
      </c>
    </row>
    <row r="179" spans="1:18">
      <c r="A179" s="1">
        <v>2</v>
      </c>
      <c r="B179" s="1" t="s">
        <v>39</v>
      </c>
      <c r="C179" s="12" t="s">
        <v>29</v>
      </c>
      <c r="D179" s="1" t="s">
        <v>30</v>
      </c>
      <c r="E179" s="1">
        <v>1</v>
      </c>
      <c r="F179" s="1" t="s">
        <v>31</v>
      </c>
      <c r="G179" s="1">
        <v>1</v>
      </c>
      <c r="H179" s="1" t="s">
        <v>32</v>
      </c>
      <c r="I179" s="1"/>
      <c r="J179" s="1">
        <v>13</v>
      </c>
      <c r="K179" s="1"/>
      <c r="L179" s="1">
        <v>1</v>
      </c>
      <c r="M179" s="1"/>
      <c r="N179" s="4">
        <f t="shared" ref="N179:N181" si="122">(IF(F179="OŽ",IF(L179=1,550.8,IF(L179=2,426.38,IF(L179=3,342.14,IF(L179=4,181.44,IF(L179=5,168.48,IF(L179=6,155.52,IF(L179=7,148.5,IF(L179=8,144,0))))))))+IF(L179&lt;=8,0,IF(L179&lt;=16,137.7,IF(L179&lt;=24,108,IF(L179&lt;=32,80.1,IF(L179&lt;=36,52.2,0)))))-IF(L179&lt;=8,0,IF(L179&lt;=16,(L179-9)*2.754,IF(L179&lt;=24,(L179-17)* 2.754,IF(L179&lt;=32,(L179-25)* 2.754,IF(L179&lt;=36,(L179-33)*2.754,0))))),0)+IF(F179="PČ",IF(L179=1,449,IF(L179=2,314.6,IF(L179=3,238,IF(L179=4,172,IF(L179=5,159,IF(L179=6,145,IF(L179=7,132,IF(L179=8,119,0))))))))+IF(L179&lt;=8,0,IF(L179&lt;=16,88,IF(L179&lt;=24,55,IF(L179&lt;=32,22,0))))-IF(L179&lt;=8,0,IF(L179&lt;=16,(L179-9)*2.245,IF(L179&lt;=24,(L179-17)*2.245,IF(L179&lt;=32,(L179-25)*2.245,0)))),0)+IF(F179="PČneol",IF(L179=1,85,IF(L179=2,64.61,IF(L179=3,50.76,IF(L179=4,16.25,IF(L179=5,15,IF(L179=6,13.75,IF(L179=7,12.5,IF(L179=8,11.25,0))))))))+IF(L179&lt;=8,0,IF(L179&lt;=16,9,0))-IF(L179&lt;=8,0,IF(L179&lt;=16,(L179-9)*0.425,0)),0)+IF(F179="PŽ",IF(L179=1,85,IF(L179=2,59.5,IF(L179=3,45,IF(L179=4,32.5,IF(L179=5,30,IF(L179=6,27.5,IF(L179=7,25,IF(L179=8,22.5,0))))))))+IF(L179&lt;=8,0,IF(L179&lt;=16,19,IF(L179&lt;=24,13,IF(L179&lt;=32,8,0))))-IF(L179&lt;=8,0,IF(L179&lt;=16,(L179-9)*0.425,IF(L179&lt;=24,(L179-17)*0.425,IF(L179&lt;=32,(L179-25)*0.425,0)))),0)+IF(F179="EČ",IF(L179=1,204,IF(L179=2,156.24,IF(L179=3,123.84,IF(L179=4,72,IF(L179=5,66,IF(L179=6,60,IF(L179=7,54,IF(L179=8,48,0))))))))+IF(L179&lt;=8,0,IF(L179&lt;=16,40,IF(L179&lt;=24,25,0)))-IF(L179&lt;=8,0,IF(L179&lt;=16,(L179-9)*1.02,IF(L179&lt;=24,(L179-17)*1.02,0))),0)+IF(F179="EČneol",IF(L179=1,68,IF(L179=2,51.69,IF(L179=3,40.61,IF(L179=4,13,IF(L179=5,12,IF(L179=6,11,IF(L179=7,10,IF(L179=8,9,0)))))))))+IF(F179="EŽ",IF(L179=1,68,IF(L179=2,47.6,IF(L179=3,36,IF(L179=4,18,IF(L179=5,16.5,IF(L179=6,15,IF(L179=7,13.5,IF(L179=8,12,0))))))))+IF(L179&lt;=8,0,IF(L179&lt;=16,10,IF(L179&lt;=24,6,0)))-IF(L179&lt;=8,0,IF(L179&lt;=16,(L179-9)*0.34,IF(L179&lt;=24,(L179-17)*0.34,0))),0)+IF(F179="PT",IF(L179=1,68,IF(L179=2,52.08,IF(L179=3,41.28,IF(L179=4,24,IF(L179=5,22,IF(L179=6,20,IF(L179=7,18,IF(L179=8,16,0))))))))+IF(L179&lt;=8,0,IF(L179&lt;=16,13,IF(L179&lt;=24,9,IF(L179&lt;=32,4,0))))-IF(L179&lt;=8,0,IF(L179&lt;=16,(L179-9)*0.34,IF(L179&lt;=24,(L179-17)*0.34,IF(L179&lt;=32,(L179-25)*0.34,0)))),0)+IF(F179="JOŽ",IF(L179=1,85,IF(L179=2,59.5,IF(L179=3,45,IF(L179=4,32.5,IF(L179=5,30,IF(L179=6,27.5,IF(L179=7,25,IF(L179=8,22.5,0))))))))+IF(L179&lt;=8,0,IF(L179&lt;=16,19,IF(L179&lt;=24,13,0)))-IF(L179&lt;=8,0,IF(L179&lt;=16,(L179-9)*0.425,IF(L179&lt;=24,(L179-17)*0.425,0))),0)+IF(F179="JPČ",IF(L179=1,68,IF(L179=2,47.6,IF(L179=3,36,IF(L179=4,26,IF(L179=5,24,IF(L179=6,22,IF(L179=7,20,IF(L179=8,18,0))))))))+IF(L179&lt;=8,0,IF(L179&lt;=16,13,IF(L179&lt;=24,9,0)))-IF(L179&lt;=8,0,IF(L179&lt;=16,(L179-9)*0.34,IF(L179&lt;=24,(L179-17)*0.34,0))),0)+IF(F179="JEČ",IF(L179=1,34,IF(L179=2,26.04,IF(L179=3,20.6,IF(L179=4,12,IF(L179=5,11,IF(L179=6,10,IF(L179=7,9,IF(L179=8,8,0))))))))+IF(L179&lt;=8,0,IF(L179&lt;=16,6,0))-IF(L179&lt;=8,0,IF(L179&lt;=16,(L179-9)*0.17,0)),0)+IF(F179="JEOF",IF(L179=1,34,IF(L179=2,26.04,IF(L179=3,20.6,IF(L179=4,12,IF(L179=5,11,IF(L179=6,10,IF(L179=7,9,IF(L179=8,8,0))))))))+IF(L179&lt;=8,0,IF(L179&lt;=16,6,0))-IF(L179&lt;=8,0,IF(L179&lt;=16,(L179-9)*0.17,0)),0)+IF(F179="JnPČ",IF(L179=1,51,IF(L179=2,35.7,IF(L179=3,27,IF(L179=4,19.5,IF(L179=5,18,IF(L179=6,16.5,IF(L179=7,15,IF(L179=8,13.5,0))))))))+IF(L179&lt;=8,0,IF(L179&lt;=16,10,0))-IF(L179&lt;=8,0,IF(L179&lt;=16,(L179-9)*0.255,0)),0)+IF(F179="JnEČ",IF(L179=1,25.5,IF(L179=2,19.53,IF(L179=3,15.48,IF(L179=4,9,IF(L179=5,8.25,IF(L179=6,7.5,IF(L179=7,6.75,IF(L179=8,6,0))))))))+IF(L179&lt;=8,0,IF(L179&lt;=16,5,0))-IF(L179&lt;=8,0,IF(L179&lt;=16,(L179-9)*0.1275,0)),0)+IF(F179="JčPČ",IF(L179=1,21.25,IF(L179=2,14.5,IF(L179=3,11.5,IF(L179=4,7,IF(L179=5,6.5,IF(L179=6,6,IF(L179=7,5.5,IF(L179=8,5,0))))))))+IF(L179&lt;=8,0,IF(L179&lt;=16,4,0))-IF(L179&lt;=8,0,IF(L179&lt;=16,(L179-9)*0.10625,0)),0)+IF(F179="JčEČ",IF(L179=1,17,IF(L179=2,13.02,IF(L179=3,10.32,IF(L179=4,6,IF(L179=5,5.5,IF(L179=6,5,IF(L179=7,4.5,IF(L179=8,4,0))))))))+IF(L179&lt;=8,0,IF(L179&lt;=16,3,0))-IF(L179&lt;=8,0,IF(L179&lt;=16,(L179-9)*0.085,0)),0)+IF(F179="NEAK",IF(L179=1,11.48,IF(L179=2,8.79,IF(L179=3,6.97,IF(L179=4,4.05,IF(L179=5,3.71,IF(L179=6,3.38,IF(L179=7,3.04,IF(L179=8,2.7,0))))))))+IF(L179&lt;=8,0,IF(L179&lt;=16,2,IF(L179&lt;=24,1.3,0)))-IF(L179&lt;=8,0,IF(L179&lt;=16,(L179-9)*0.0574,IF(L179&lt;=24,(L179-17)*0.0574,0))),0))*IF(L179&lt;4,1,IF(OR(F179="PČ",F179="PŽ",F179="PT"),IF(J179&lt;32,J179/32,1),1))* IF(L179&lt;4,1,IF(OR(F179="EČ",F179="EŽ",F179="JOŽ",F179="JPČ",F179="NEAK"),IF(J179&lt;24,J179/24,1),1))*IF(L179&lt;4,1,IF(OR(F179="PČneol",F179="JEČ",F179="JEOF",F179="JnPČ",F179="JnEČ",F179="JčPČ",F179="JčEČ"),IF(J179&lt;16,J179/16,1),1))*IF(L179&lt;4,1,IF(F179="EČneol",IF(J179&lt;8,J179/8,1),1))</f>
        <v>204</v>
      </c>
      <c r="O179" s="9">
        <f t="shared" ref="O179:O181" si="123">IF(F179="OŽ",N179,IF(H179="Ne",IF(J179*0.3&lt;=J179-L179,N179,0),IF(J179*0.1&lt;=J179-L179,N179,0)))</f>
        <v>204</v>
      </c>
      <c r="P179" s="5">
        <f t="shared" ref="P179:P181" si="124">IF(O179=0,0,IF(F179="OŽ",IF(L179&gt;35,0,IF(J179&gt;35,(36-L179)*1.836,((36-L179)-(36-J179))*1.836)),0)+IF(F179="PČ",IF(L179&gt;31,0,IF(J179&gt;31,(32-L179)*1.347,((32-L179)-(32-J179))*1.347)),0)+ IF(F179="PČneol",IF(L179&gt;15,0,IF(J179&gt;15,(16-L179)*0.255,((16-L179)-(16-J179))*0.255)),0)+IF(F179="PŽ",IF(L179&gt;31,0,IF(J179&gt;31,(32-L179)*0.255,((32-L179)-(32-J179))*0.255)),0)+IF(F179="EČ",IF(L179&gt;23,0,IF(J179&gt;23,(24-L179)*0.612,((24-L179)-(24-J179))*0.612)),0)+IF(F179="EČneol",IF(L179&gt;7,0,IF(J179&gt;7,(8-L179)*0.204,((8-L179)-(8-J179))*0.204)),0)+IF(F179="EŽ",IF(L179&gt;23,0,IF(J179&gt;23,(24-L179)*0.204,((24-L179)-(24-J179))*0.204)),0)+IF(F179="PT",IF(L179&gt;31,0,IF(J179&gt;31,(32-L179)*0.204,((32-L179)-(32-J179))*0.204)),0)+IF(F179="JOŽ",IF(L179&gt;23,0,IF(J179&gt;23,(24-L179)*0.255,((24-L179)-(24-J179))*0.255)),0)+IF(F179="JPČ",IF(L179&gt;23,0,IF(J179&gt;23,(24-L179)*0.204,((24-L179)-(24-J179))*0.204)),0)+IF(F179="JEČ",IF(L179&gt;15,0,IF(J179&gt;15,(16-L179)*0.102,((16-L179)-(16-J179))*0.102)),0)+IF(F179="JEOF",IF(L179&gt;15,0,IF(J179&gt;15,(16-L179)*0.102,((16-L179)-(16-J179))*0.102)),0)+IF(F179="JnPČ",IF(L179&gt;15,0,IF(J179&gt;15,(16-L179)*0.153,((16-L179)-(16-J179))*0.153)),0)+IF(F179="JnEČ",IF(L179&gt;15,0,IF(J179&gt;15,(16-L179)*0.0765,((16-L179)-(16-J179))*0.0765)),0)+IF(F179="JčPČ",IF(L179&gt;15,0,IF(J179&gt;15,(16-L179)*0.06375,((16-L179)-(16-J179))*0.06375)),0)+IF(F179="JčEČ",IF(L179&gt;15,0,IF(J179&gt;15,(16-L179)*0.051,((16-L179)-(16-J179))*0.051)),0)+IF(F179="NEAK",IF(L179&gt;23,0,IF(J179&gt;23,(24-L179)*0.03444,((24-L179)-(24-J179))*0.03444)),0))</f>
        <v>7.3439999999999994</v>
      </c>
      <c r="Q179" s="11">
        <f t="shared" ref="Q179:Q181" si="125">IF(ISERROR(P179*100/N179),0,(P179*100/N179))</f>
        <v>3.6</v>
      </c>
      <c r="R179" s="10">
        <f t="shared" ref="R179:R181" si="126">IF(Q179&lt;=30,O179+P179,O179+O179*0.3)*IF(G179=1,0.4,IF(G179=2,0.75,IF(G179="1 (kas 4 m. 1 k. nerengiamos)",0.52,1)))*IF(D179="olimpinė",1,IF(M179="Ne",0.5,1))*IF(D179="olimpinė",1,IF(J179&lt;8,0,1))*E179*IF(D179="olimpinė",1,IF(K179&lt;16,0,1))*IF(I179&lt;=1,1,1/I179)*IF(OR(A$5="Lietuvos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88.764480000000006</v>
      </c>
    </row>
    <row r="180" spans="1:18">
      <c r="A180" s="1">
        <v>3</v>
      </c>
      <c r="B180" s="1" t="s">
        <v>75</v>
      </c>
      <c r="C180" s="12" t="s">
        <v>36</v>
      </c>
      <c r="D180" s="1" t="s">
        <v>30</v>
      </c>
      <c r="E180" s="1">
        <v>2</v>
      </c>
      <c r="F180" s="1" t="s">
        <v>31</v>
      </c>
      <c r="G180" s="1">
        <v>1</v>
      </c>
      <c r="H180" s="1" t="s">
        <v>32</v>
      </c>
      <c r="I180" s="1"/>
      <c r="J180" s="1">
        <v>18</v>
      </c>
      <c r="K180" s="1"/>
      <c r="L180" s="1">
        <v>6</v>
      </c>
      <c r="M180" s="1"/>
      <c r="N180" s="4">
        <f t="shared" si="122"/>
        <v>45</v>
      </c>
      <c r="O180" s="9">
        <f t="shared" si="123"/>
        <v>45</v>
      </c>
      <c r="P180" s="5">
        <f t="shared" si="124"/>
        <v>7.3439999999999994</v>
      </c>
      <c r="Q180" s="11">
        <f t="shared" si="125"/>
        <v>16.32</v>
      </c>
      <c r="R180" s="10">
        <f t="shared" si="126"/>
        <v>43.96896000000001</v>
      </c>
    </row>
    <row r="181" spans="1:18">
      <c r="A181" s="1">
        <v>4</v>
      </c>
      <c r="B181" s="1" t="s">
        <v>66</v>
      </c>
      <c r="C181" s="12" t="s">
        <v>115</v>
      </c>
      <c r="D181" s="1" t="s">
        <v>30</v>
      </c>
      <c r="E181" s="1">
        <v>1</v>
      </c>
      <c r="F181" s="1" t="s">
        <v>31</v>
      </c>
      <c r="G181" s="1">
        <v>1</v>
      </c>
      <c r="H181" s="1" t="s">
        <v>32</v>
      </c>
      <c r="I181" s="1"/>
      <c r="J181" s="1">
        <v>16</v>
      </c>
      <c r="K181" s="1"/>
      <c r="L181" s="1">
        <v>8</v>
      </c>
      <c r="M181" s="1"/>
      <c r="N181" s="4">
        <f t="shared" si="122"/>
        <v>32</v>
      </c>
      <c r="O181" s="9">
        <f t="shared" si="123"/>
        <v>32</v>
      </c>
      <c r="P181" s="5">
        <f t="shared" si="124"/>
        <v>4.8959999999999999</v>
      </c>
      <c r="Q181" s="11">
        <f t="shared" si="125"/>
        <v>15.299999999999999</v>
      </c>
      <c r="R181" s="10">
        <f t="shared" si="126"/>
        <v>15.496320000000003</v>
      </c>
    </row>
    <row r="182" spans="1:18">
      <c r="A182" s="60" t="s">
        <v>43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2"/>
      <c r="R182" s="10">
        <f>SUM(R178:R181)</f>
        <v>176.74944000000002</v>
      </c>
    </row>
    <row r="183" spans="1:18" ht="15.6">
      <c r="A183" s="24" t="s">
        <v>71</v>
      </c>
      <c r="B183" s="2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6"/>
    </row>
    <row r="184" spans="1:18">
      <c r="A184" s="50" t="s">
        <v>45</v>
      </c>
      <c r="B184" s="50"/>
      <c r="C184" s="50"/>
      <c r="D184" s="50"/>
      <c r="E184" s="50"/>
      <c r="F184" s="50"/>
      <c r="G184" s="50"/>
      <c r="H184" s="50"/>
      <c r="I184" s="50"/>
      <c r="J184" s="15"/>
      <c r="K184" s="15"/>
      <c r="L184" s="15"/>
      <c r="M184" s="15"/>
      <c r="N184" s="15"/>
      <c r="O184" s="15"/>
      <c r="P184" s="15"/>
      <c r="Q184" s="15"/>
      <c r="R184" s="16"/>
    </row>
    <row r="185" spans="1:18">
      <c r="A185" s="63" t="s">
        <v>118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8"/>
    </row>
    <row r="186" spans="1:18" ht="16.8">
      <c r="A186" s="65" t="s">
        <v>27</v>
      </c>
      <c r="B186" s="66"/>
      <c r="C186" s="66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8"/>
    </row>
    <row r="187" spans="1:18">
      <c r="A187" s="63" t="s">
        <v>119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8"/>
    </row>
    <row r="188" spans="1:18">
      <c r="A188" s="1">
        <v>1</v>
      </c>
      <c r="B188" s="1" t="s">
        <v>52</v>
      </c>
      <c r="C188" s="12" t="s">
        <v>38</v>
      </c>
      <c r="D188" s="1" t="s">
        <v>30</v>
      </c>
      <c r="E188" s="1">
        <v>1</v>
      </c>
      <c r="F188" s="1" t="s">
        <v>49</v>
      </c>
      <c r="G188" s="1">
        <v>1</v>
      </c>
      <c r="H188" s="1" t="s">
        <v>32</v>
      </c>
      <c r="I188" s="1"/>
      <c r="J188" s="1">
        <v>39</v>
      </c>
      <c r="K188" s="1"/>
      <c r="L188" s="1">
        <v>2</v>
      </c>
      <c r="M188" s="1"/>
      <c r="N188" s="4">
        <f t="shared" ref="N188" si="127">(IF(F188="OŽ",IF(L188=1,550.8,IF(L188=2,426.38,IF(L188=3,342.14,IF(L188=4,181.44,IF(L188=5,168.48,IF(L188=6,155.52,IF(L188=7,148.5,IF(L188=8,144,0))))))))+IF(L188&lt;=8,0,IF(L188&lt;=16,137.7,IF(L188&lt;=24,108,IF(L188&lt;=32,80.1,IF(L188&lt;=36,52.2,0)))))-IF(L188&lt;=8,0,IF(L188&lt;=16,(L188-9)*2.754,IF(L188&lt;=24,(L188-17)* 2.754,IF(L188&lt;=32,(L188-25)* 2.754,IF(L188&lt;=36,(L188-33)*2.754,0))))),0)+IF(F188="PČ",IF(L188=1,449,IF(L188=2,314.6,IF(L188=3,238,IF(L188=4,172,IF(L188=5,159,IF(L188=6,145,IF(L188=7,132,IF(L188=8,119,0))))))))+IF(L188&lt;=8,0,IF(L188&lt;=16,88,IF(L188&lt;=24,55,IF(L188&lt;=32,22,0))))-IF(L188&lt;=8,0,IF(L188&lt;=16,(L188-9)*2.245,IF(L188&lt;=24,(L188-17)*2.245,IF(L188&lt;=32,(L188-25)*2.245,0)))),0)+IF(F188="PČneol",IF(L188=1,85,IF(L188=2,64.61,IF(L188=3,50.76,IF(L188=4,16.25,IF(L188=5,15,IF(L188=6,13.75,IF(L188=7,12.5,IF(L188=8,11.25,0))))))))+IF(L188&lt;=8,0,IF(L188&lt;=16,9,0))-IF(L188&lt;=8,0,IF(L188&lt;=16,(L188-9)*0.425,0)),0)+IF(F188="PŽ",IF(L188=1,85,IF(L188=2,59.5,IF(L188=3,45,IF(L188=4,32.5,IF(L188=5,30,IF(L188=6,27.5,IF(L188=7,25,IF(L188=8,22.5,0))))))))+IF(L188&lt;=8,0,IF(L188&lt;=16,19,IF(L188&lt;=24,13,IF(L188&lt;=32,8,0))))-IF(L188&lt;=8,0,IF(L188&lt;=16,(L188-9)*0.425,IF(L188&lt;=24,(L188-17)*0.425,IF(L188&lt;=32,(L188-25)*0.425,0)))),0)+IF(F188="EČ",IF(L188=1,204,IF(L188=2,156.24,IF(L188=3,123.84,IF(L188=4,72,IF(L188=5,66,IF(L188=6,60,IF(L188=7,54,IF(L188=8,48,0))))))))+IF(L188&lt;=8,0,IF(L188&lt;=16,40,IF(L188&lt;=24,25,0)))-IF(L188&lt;=8,0,IF(L188&lt;=16,(L188-9)*1.02,IF(L188&lt;=24,(L188-17)*1.02,0))),0)+IF(F188="EČneol",IF(L188=1,68,IF(L188=2,51.69,IF(L188=3,40.61,IF(L188=4,13,IF(L188=5,12,IF(L188=6,11,IF(L188=7,10,IF(L188=8,9,0)))))))))+IF(F188="EŽ",IF(L188=1,68,IF(L188=2,47.6,IF(L188=3,36,IF(L188=4,18,IF(L188=5,16.5,IF(L188=6,15,IF(L188=7,13.5,IF(L188=8,12,0))))))))+IF(L188&lt;=8,0,IF(L188&lt;=16,10,IF(L188&lt;=24,6,0)))-IF(L188&lt;=8,0,IF(L188&lt;=16,(L188-9)*0.34,IF(L188&lt;=24,(L188-17)*0.34,0))),0)+IF(F188="PT",IF(L188=1,68,IF(L188=2,52.08,IF(L188=3,41.28,IF(L188=4,24,IF(L188=5,22,IF(L188=6,20,IF(L188=7,18,IF(L188=8,16,0))))))))+IF(L188&lt;=8,0,IF(L188&lt;=16,13,IF(L188&lt;=24,9,IF(L188&lt;=32,4,0))))-IF(L188&lt;=8,0,IF(L188&lt;=16,(L188-9)*0.34,IF(L188&lt;=24,(L188-17)*0.34,IF(L188&lt;=32,(L188-25)*0.34,0)))),0)+IF(F188="JOŽ",IF(L188=1,85,IF(L188=2,59.5,IF(L188=3,45,IF(L188=4,32.5,IF(L188=5,30,IF(L188=6,27.5,IF(L188=7,25,IF(L188=8,22.5,0))))))))+IF(L188&lt;=8,0,IF(L188&lt;=16,19,IF(L188&lt;=24,13,0)))-IF(L188&lt;=8,0,IF(L188&lt;=16,(L188-9)*0.425,IF(L188&lt;=24,(L188-17)*0.425,0))),0)+IF(F188="JPČ",IF(L188=1,68,IF(L188=2,47.6,IF(L188=3,36,IF(L188=4,26,IF(L188=5,24,IF(L188=6,22,IF(L188=7,20,IF(L188=8,18,0))))))))+IF(L188&lt;=8,0,IF(L188&lt;=16,13,IF(L188&lt;=24,9,0)))-IF(L188&lt;=8,0,IF(L188&lt;=16,(L188-9)*0.34,IF(L188&lt;=24,(L188-17)*0.34,0))),0)+IF(F188="JEČ",IF(L188=1,34,IF(L188=2,26.04,IF(L188=3,20.6,IF(L188=4,12,IF(L188=5,11,IF(L188=6,10,IF(L188=7,9,IF(L188=8,8,0))))))))+IF(L188&lt;=8,0,IF(L188&lt;=16,6,0))-IF(L188&lt;=8,0,IF(L188&lt;=16,(L188-9)*0.17,0)),0)+IF(F188="JEOF",IF(L188=1,34,IF(L188=2,26.04,IF(L188=3,20.6,IF(L188=4,12,IF(L188=5,11,IF(L188=6,10,IF(L188=7,9,IF(L188=8,8,0))))))))+IF(L188&lt;=8,0,IF(L188&lt;=16,6,0))-IF(L188&lt;=8,0,IF(L188&lt;=16,(L188-9)*0.17,0)),0)+IF(F188="JnPČ",IF(L188=1,51,IF(L188=2,35.7,IF(L188=3,27,IF(L188=4,19.5,IF(L188=5,18,IF(L188=6,16.5,IF(L188=7,15,IF(L188=8,13.5,0))))))))+IF(L188&lt;=8,0,IF(L188&lt;=16,10,0))-IF(L188&lt;=8,0,IF(L188&lt;=16,(L188-9)*0.255,0)),0)+IF(F188="JnEČ",IF(L188=1,25.5,IF(L188=2,19.53,IF(L188=3,15.48,IF(L188=4,9,IF(L188=5,8.25,IF(L188=6,7.5,IF(L188=7,6.75,IF(L188=8,6,0))))))))+IF(L188&lt;=8,0,IF(L188&lt;=16,5,0))-IF(L188&lt;=8,0,IF(L188&lt;=16,(L188-9)*0.1275,0)),0)+IF(F188="JčPČ",IF(L188=1,21.25,IF(L188=2,14.5,IF(L188=3,11.5,IF(L188=4,7,IF(L188=5,6.5,IF(L188=6,6,IF(L188=7,5.5,IF(L188=8,5,0))))))))+IF(L188&lt;=8,0,IF(L188&lt;=16,4,0))-IF(L188&lt;=8,0,IF(L188&lt;=16,(L188-9)*0.10625,0)),0)+IF(F188="JčEČ",IF(L188=1,17,IF(L188=2,13.02,IF(L188=3,10.32,IF(L188=4,6,IF(L188=5,5.5,IF(L188=6,5,IF(L188=7,4.5,IF(L188=8,4,0))))))))+IF(L188&lt;=8,0,IF(L188&lt;=16,3,0))-IF(L188&lt;=8,0,IF(L188&lt;=16,(L188-9)*0.085,0)),0)+IF(F188="NEAK",IF(L188=1,11.48,IF(L188=2,8.79,IF(L188=3,6.97,IF(L188=4,4.05,IF(L188=5,3.71,IF(L188=6,3.38,IF(L188=7,3.04,IF(L188=8,2.7,0))))))))+IF(L188&lt;=8,0,IF(L188&lt;=16,2,IF(L188&lt;=24,1.3,0)))-IF(L188&lt;=8,0,IF(L188&lt;=16,(L188-9)*0.0574,IF(L188&lt;=24,(L188-17)*0.0574,0))),0))*IF(L188&lt;4,1,IF(OR(F188="PČ",F188="PŽ",F188="PT"),IF(J188&lt;32,J188/32,1),1))* IF(L188&lt;4,1,IF(OR(F188="EČ",F188="EŽ",F188="JOŽ",F188="JPČ",F188="NEAK"),IF(J188&lt;24,J188/24,1),1))*IF(L188&lt;4,1,IF(OR(F188="PČneol",F188="JEČ",F188="JEOF",F188="JnPČ",F188="JnEČ",F188="JčPČ",F188="JčEČ"),IF(J188&lt;16,J188/16,1),1))*IF(L188&lt;4,1,IF(F188="EČneol",IF(J188&lt;8,J188/8,1),1))</f>
        <v>47.6</v>
      </c>
      <c r="O188" s="9">
        <f t="shared" ref="O188" si="128">IF(F188="OŽ",N188,IF(H188="Ne",IF(J188*0.3&lt;=J188-L188,N188,0),IF(J188*0.1&lt;=J188-L188,N188,0)))</f>
        <v>47.6</v>
      </c>
      <c r="P188" s="5">
        <f t="shared" ref="P188" si="129">IF(O188=0,0,IF(F188="OŽ",IF(L188&gt;35,0,IF(J188&gt;35,(36-L188)*1.836,((36-L188)-(36-J188))*1.836)),0)+IF(F188="PČ",IF(L188&gt;31,0,IF(J188&gt;31,(32-L188)*1.347,((32-L188)-(32-J188))*1.347)),0)+ IF(F188="PČneol",IF(L188&gt;15,0,IF(J188&gt;15,(16-L188)*0.255,((16-L188)-(16-J188))*0.255)),0)+IF(F188="PŽ",IF(L188&gt;31,0,IF(J188&gt;31,(32-L188)*0.255,((32-L188)-(32-J188))*0.255)),0)+IF(F188="EČ",IF(L188&gt;23,0,IF(J188&gt;23,(24-L188)*0.612,((24-L188)-(24-J188))*0.612)),0)+IF(F188="EČneol",IF(L188&gt;7,0,IF(J188&gt;7,(8-L188)*0.204,((8-L188)-(8-J188))*0.204)),0)+IF(F188="EŽ",IF(L188&gt;23,0,IF(J188&gt;23,(24-L188)*0.204,((24-L188)-(24-J188))*0.204)),0)+IF(F188="PT",IF(L188&gt;31,0,IF(J188&gt;31,(32-L188)*0.204,((32-L188)-(32-J188))*0.204)),0)+IF(F188="JOŽ",IF(L188&gt;23,0,IF(J188&gt;23,(24-L188)*0.255,((24-L188)-(24-J188))*0.255)),0)+IF(F188="JPČ",IF(L188&gt;23,0,IF(J188&gt;23,(24-L188)*0.204,((24-L188)-(24-J188))*0.204)),0)+IF(F188="JEČ",IF(L188&gt;15,0,IF(J188&gt;15,(16-L188)*0.102,((16-L188)-(16-J188))*0.102)),0)+IF(F188="JEOF",IF(L188&gt;15,0,IF(J188&gt;15,(16-L188)*0.102,((16-L188)-(16-J188))*0.102)),0)+IF(F188="JnPČ",IF(L188&gt;15,0,IF(J188&gt;15,(16-L188)*0.153,((16-L188)-(16-J188))*0.153)),0)+IF(F188="JnEČ",IF(L188&gt;15,0,IF(J188&gt;15,(16-L188)*0.0765,((16-L188)-(16-J188))*0.0765)),0)+IF(F188="JčPČ",IF(L188&gt;15,0,IF(J188&gt;15,(16-L188)*0.06375,((16-L188)-(16-J188))*0.06375)),0)+IF(F188="JčEČ",IF(L188&gt;15,0,IF(J188&gt;15,(16-L188)*0.051,((16-L188)-(16-J188))*0.051)),0)+IF(F188="NEAK",IF(L188&gt;23,0,IF(J188&gt;23,(24-L188)*0.03444,((24-L188)-(24-J188))*0.03444)),0))</f>
        <v>4.4879999999999995</v>
      </c>
      <c r="Q188" s="11">
        <f t="shared" ref="Q188" si="130">IF(ISERROR(P188*100/N188),0,(P188*100/N188))</f>
        <v>9.428571428571427</v>
      </c>
      <c r="R188" s="10">
        <f t="shared" ref="R188" si="131">IF(Q188&lt;=30,O188+P188,O188+O188*0.3)*IF(G188=1,0.4,IF(G188=2,0.75,IF(G188="1 (kas 4 m. 1 k. nerengiamos)",0.52,1)))*IF(D188="olimpinė",1,IF(M188="Ne",0.5,1))*IF(D188="olimpinė",1,IF(J188&lt;8,0,1))*E188*IF(D188="olimpinė",1,IF(K188&lt;16,0,1))*IF(I188&lt;=1,1,1/I188)*IF(OR(A$5="Lietuvos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21.87696</v>
      </c>
    </row>
    <row r="189" spans="1:18">
      <c r="A189" s="1">
        <v>2</v>
      </c>
      <c r="B189" s="1" t="s">
        <v>39</v>
      </c>
      <c r="C189" s="12" t="s">
        <v>29</v>
      </c>
      <c r="D189" s="1" t="s">
        <v>30</v>
      </c>
      <c r="E189" s="1">
        <v>1</v>
      </c>
      <c r="F189" s="1" t="s">
        <v>49</v>
      </c>
      <c r="G189" s="1">
        <v>1</v>
      </c>
      <c r="H189" s="1" t="s">
        <v>32</v>
      </c>
      <c r="I189" s="1"/>
      <c r="J189" s="1">
        <v>27</v>
      </c>
      <c r="K189" s="1"/>
      <c r="L189" s="1">
        <v>1</v>
      </c>
      <c r="M189" s="1"/>
      <c r="N189" s="4">
        <f t="shared" ref="N189:N194" si="132">(IF(F189="OŽ",IF(L189=1,550.8,IF(L189=2,426.38,IF(L189=3,342.14,IF(L189=4,181.44,IF(L189=5,168.48,IF(L189=6,155.52,IF(L189=7,148.5,IF(L189=8,144,0))))))))+IF(L189&lt;=8,0,IF(L189&lt;=16,137.7,IF(L189&lt;=24,108,IF(L189&lt;=32,80.1,IF(L189&lt;=36,52.2,0)))))-IF(L189&lt;=8,0,IF(L189&lt;=16,(L189-9)*2.754,IF(L189&lt;=24,(L189-17)* 2.754,IF(L189&lt;=32,(L189-25)* 2.754,IF(L189&lt;=36,(L189-33)*2.754,0))))),0)+IF(F189="PČ",IF(L189=1,449,IF(L189=2,314.6,IF(L189=3,238,IF(L189=4,172,IF(L189=5,159,IF(L189=6,145,IF(L189=7,132,IF(L189=8,119,0))))))))+IF(L189&lt;=8,0,IF(L189&lt;=16,88,IF(L189&lt;=24,55,IF(L189&lt;=32,22,0))))-IF(L189&lt;=8,0,IF(L189&lt;=16,(L189-9)*2.245,IF(L189&lt;=24,(L189-17)*2.245,IF(L189&lt;=32,(L189-25)*2.245,0)))),0)+IF(F189="PČneol",IF(L189=1,85,IF(L189=2,64.61,IF(L189=3,50.76,IF(L189=4,16.25,IF(L189=5,15,IF(L189=6,13.75,IF(L189=7,12.5,IF(L189=8,11.25,0))))))))+IF(L189&lt;=8,0,IF(L189&lt;=16,9,0))-IF(L189&lt;=8,0,IF(L189&lt;=16,(L189-9)*0.425,0)),0)+IF(F189="PŽ",IF(L189=1,85,IF(L189=2,59.5,IF(L189=3,45,IF(L189=4,32.5,IF(L189=5,30,IF(L189=6,27.5,IF(L189=7,25,IF(L189=8,22.5,0))))))))+IF(L189&lt;=8,0,IF(L189&lt;=16,19,IF(L189&lt;=24,13,IF(L189&lt;=32,8,0))))-IF(L189&lt;=8,0,IF(L189&lt;=16,(L189-9)*0.425,IF(L189&lt;=24,(L189-17)*0.425,IF(L189&lt;=32,(L189-25)*0.425,0)))),0)+IF(F189="EČ",IF(L189=1,204,IF(L189=2,156.24,IF(L189=3,123.84,IF(L189=4,72,IF(L189=5,66,IF(L189=6,60,IF(L189=7,54,IF(L189=8,48,0))))))))+IF(L189&lt;=8,0,IF(L189&lt;=16,40,IF(L189&lt;=24,25,0)))-IF(L189&lt;=8,0,IF(L189&lt;=16,(L189-9)*1.02,IF(L189&lt;=24,(L189-17)*1.02,0))),0)+IF(F189="EČneol",IF(L189=1,68,IF(L189=2,51.69,IF(L189=3,40.61,IF(L189=4,13,IF(L189=5,12,IF(L189=6,11,IF(L189=7,10,IF(L189=8,9,0)))))))))+IF(F189="EŽ",IF(L189=1,68,IF(L189=2,47.6,IF(L189=3,36,IF(L189=4,18,IF(L189=5,16.5,IF(L189=6,15,IF(L189=7,13.5,IF(L189=8,12,0))))))))+IF(L189&lt;=8,0,IF(L189&lt;=16,10,IF(L189&lt;=24,6,0)))-IF(L189&lt;=8,0,IF(L189&lt;=16,(L189-9)*0.34,IF(L189&lt;=24,(L189-17)*0.34,0))),0)+IF(F189="PT",IF(L189=1,68,IF(L189=2,52.08,IF(L189=3,41.28,IF(L189=4,24,IF(L189=5,22,IF(L189=6,20,IF(L189=7,18,IF(L189=8,16,0))))))))+IF(L189&lt;=8,0,IF(L189&lt;=16,13,IF(L189&lt;=24,9,IF(L189&lt;=32,4,0))))-IF(L189&lt;=8,0,IF(L189&lt;=16,(L189-9)*0.34,IF(L189&lt;=24,(L189-17)*0.34,IF(L189&lt;=32,(L189-25)*0.34,0)))),0)+IF(F189="JOŽ",IF(L189=1,85,IF(L189=2,59.5,IF(L189=3,45,IF(L189=4,32.5,IF(L189=5,30,IF(L189=6,27.5,IF(L189=7,25,IF(L189=8,22.5,0))))))))+IF(L189&lt;=8,0,IF(L189&lt;=16,19,IF(L189&lt;=24,13,0)))-IF(L189&lt;=8,0,IF(L189&lt;=16,(L189-9)*0.425,IF(L189&lt;=24,(L189-17)*0.425,0))),0)+IF(F189="JPČ",IF(L189=1,68,IF(L189=2,47.6,IF(L189=3,36,IF(L189=4,26,IF(L189=5,24,IF(L189=6,22,IF(L189=7,20,IF(L189=8,18,0))))))))+IF(L189&lt;=8,0,IF(L189&lt;=16,13,IF(L189&lt;=24,9,0)))-IF(L189&lt;=8,0,IF(L189&lt;=16,(L189-9)*0.34,IF(L189&lt;=24,(L189-17)*0.34,0))),0)+IF(F189="JEČ",IF(L189=1,34,IF(L189=2,26.04,IF(L189=3,20.6,IF(L189=4,12,IF(L189=5,11,IF(L189=6,10,IF(L189=7,9,IF(L189=8,8,0))))))))+IF(L189&lt;=8,0,IF(L189&lt;=16,6,0))-IF(L189&lt;=8,0,IF(L189&lt;=16,(L189-9)*0.17,0)),0)+IF(F189="JEOF",IF(L189=1,34,IF(L189=2,26.04,IF(L189=3,20.6,IF(L189=4,12,IF(L189=5,11,IF(L189=6,10,IF(L189=7,9,IF(L189=8,8,0))))))))+IF(L189&lt;=8,0,IF(L189&lt;=16,6,0))-IF(L189&lt;=8,0,IF(L189&lt;=16,(L189-9)*0.17,0)),0)+IF(F189="JnPČ",IF(L189=1,51,IF(L189=2,35.7,IF(L189=3,27,IF(L189=4,19.5,IF(L189=5,18,IF(L189=6,16.5,IF(L189=7,15,IF(L189=8,13.5,0))))))))+IF(L189&lt;=8,0,IF(L189&lt;=16,10,0))-IF(L189&lt;=8,0,IF(L189&lt;=16,(L189-9)*0.255,0)),0)+IF(F189="JnEČ",IF(L189=1,25.5,IF(L189=2,19.53,IF(L189=3,15.48,IF(L189=4,9,IF(L189=5,8.25,IF(L189=6,7.5,IF(L189=7,6.75,IF(L189=8,6,0))))))))+IF(L189&lt;=8,0,IF(L189&lt;=16,5,0))-IF(L189&lt;=8,0,IF(L189&lt;=16,(L189-9)*0.1275,0)),0)+IF(F189="JčPČ",IF(L189=1,21.25,IF(L189=2,14.5,IF(L189=3,11.5,IF(L189=4,7,IF(L189=5,6.5,IF(L189=6,6,IF(L189=7,5.5,IF(L189=8,5,0))))))))+IF(L189&lt;=8,0,IF(L189&lt;=16,4,0))-IF(L189&lt;=8,0,IF(L189&lt;=16,(L189-9)*0.10625,0)),0)+IF(F189="JčEČ",IF(L189=1,17,IF(L189=2,13.02,IF(L189=3,10.32,IF(L189=4,6,IF(L189=5,5.5,IF(L189=6,5,IF(L189=7,4.5,IF(L189=8,4,0))))))))+IF(L189&lt;=8,0,IF(L189&lt;=16,3,0))-IF(L189&lt;=8,0,IF(L189&lt;=16,(L189-9)*0.085,0)),0)+IF(F189="NEAK",IF(L189=1,11.48,IF(L189=2,8.79,IF(L189=3,6.97,IF(L189=4,4.05,IF(L189=5,3.71,IF(L189=6,3.38,IF(L189=7,3.04,IF(L189=8,2.7,0))))))))+IF(L189&lt;=8,0,IF(L189&lt;=16,2,IF(L189&lt;=24,1.3,0)))-IF(L189&lt;=8,0,IF(L189&lt;=16,(L189-9)*0.0574,IF(L189&lt;=24,(L189-17)*0.0574,0))),0))*IF(L189&lt;4,1,IF(OR(F189="PČ",F189="PŽ",F189="PT"),IF(J189&lt;32,J189/32,1),1))* IF(L189&lt;4,1,IF(OR(F189="EČ",F189="EŽ",F189="JOŽ",F189="JPČ",F189="NEAK"),IF(J189&lt;24,J189/24,1),1))*IF(L189&lt;4,1,IF(OR(F189="PČneol",F189="JEČ",F189="JEOF",F189="JnPČ",F189="JnEČ",F189="JčPČ",F189="JčEČ"),IF(J189&lt;16,J189/16,1),1))*IF(L189&lt;4,1,IF(F189="EČneol",IF(J189&lt;8,J189/8,1),1))</f>
        <v>68</v>
      </c>
      <c r="O189" s="9">
        <f t="shared" ref="O189:O194" si="133">IF(F189="OŽ",N189,IF(H189="Ne",IF(J189*0.3&lt;=J189-L189,N189,0),IF(J189*0.1&lt;=J189-L189,N189,0)))</f>
        <v>68</v>
      </c>
      <c r="P189" s="5">
        <f t="shared" ref="P189:P194" si="134">IF(O189=0,0,IF(F189="OŽ",IF(L189&gt;35,0,IF(J189&gt;35,(36-L189)*1.836,((36-L189)-(36-J189))*1.836)),0)+IF(F189="PČ",IF(L189&gt;31,0,IF(J189&gt;31,(32-L189)*1.347,((32-L189)-(32-J189))*1.347)),0)+ IF(F189="PČneol",IF(L189&gt;15,0,IF(J189&gt;15,(16-L189)*0.255,((16-L189)-(16-J189))*0.255)),0)+IF(F189="PŽ",IF(L189&gt;31,0,IF(J189&gt;31,(32-L189)*0.255,((32-L189)-(32-J189))*0.255)),0)+IF(F189="EČ",IF(L189&gt;23,0,IF(J189&gt;23,(24-L189)*0.612,((24-L189)-(24-J189))*0.612)),0)+IF(F189="EČneol",IF(L189&gt;7,0,IF(J189&gt;7,(8-L189)*0.204,((8-L189)-(8-J189))*0.204)),0)+IF(F189="EŽ",IF(L189&gt;23,0,IF(J189&gt;23,(24-L189)*0.204,((24-L189)-(24-J189))*0.204)),0)+IF(F189="PT",IF(L189&gt;31,0,IF(J189&gt;31,(32-L189)*0.204,((32-L189)-(32-J189))*0.204)),0)+IF(F189="JOŽ",IF(L189&gt;23,0,IF(J189&gt;23,(24-L189)*0.255,((24-L189)-(24-J189))*0.255)),0)+IF(F189="JPČ",IF(L189&gt;23,0,IF(J189&gt;23,(24-L189)*0.204,((24-L189)-(24-J189))*0.204)),0)+IF(F189="JEČ",IF(L189&gt;15,0,IF(J189&gt;15,(16-L189)*0.102,((16-L189)-(16-J189))*0.102)),0)+IF(F189="JEOF",IF(L189&gt;15,0,IF(J189&gt;15,(16-L189)*0.102,((16-L189)-(16-J189))*0.102)),0)+IF(F189="JnPČ",IF(L189&gt;15,0,IF(J189&gt;15,(16-L189)*0.153,((16-L189)-(16-J189))*0.153)),0)+IF(F189="JnEČ",IF(L189&gt;15,0,IF(J189&gt;15,(16-L189)*0.0765,((16-L189)-(16-J189))*0.0765)),0)+IF(F189="JčPČ",IF(L189&gt;15,0,IF(J189&gt;15,(16-L189)*0.06375,((16-L189)-(16-J189))*0.06375)),0)+IF(F189="JčEČ",IF(L189&gt;15,0,IF(J189&gt;15,(16-L189)*0.051,((16-L189)-(16-J189))*0.051)),0)+IF(F189="NEAK",IF(L189&gt;23,0,IF(J189&gt;23,(24-L189)*0.03444,((24-L189)-(24-J189))*0.03444)),0))</f>
        <v>4.6919999999999993</v>
      </c>
      <c r="Q189" s="11">
        <f t="shared" ref="Q189:Q194" si="135">IF(ISERROR(P189*100/N189),0,(P189*100/N189))</f>
        <v>6.8999999999999986</v>
      </c>
      <c r="R189" s="10">
        <f t="shared" ref="R189:R194" si="136">IF(Q189&lt;=30,O189+P189,O189+O189*0.3)*IF(G189=1,0.4,IF(G189=2,0.75,IF(G189="1 (kas 4 m. 1 k. nerengiamos)",0.52,1)))*IF(D189="olimpinė",1,IF(M189="Ne",0.5,1))*IF(D189="olimpinė",1,IF(J189&lt;8,0,1))*E189*IF(D189="olimpinė",1,IF(K189&lt;16,0,1))*IF(I189&lt;=1,1,1/I189)*IF(OR(A$5="Lietuvos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30.530639999999998</v>
      </c>
    </row>
    <row r="190" spans="1:18">
      <c r="A190" s="1">
        <v>3</v>
      </c>
      <c r="B190" s="1" t="s">
        <v>91</v>
      </c>
      <c r="C190" s="12" t="s">
        <v>38</v>
      </c>
      <c r="D190" s="1" t="s">
        <v>30</v>
      </c>
      <c r="E190" s="1">
        <v>1</v>
      </c>
      <c r="F190" s="1" t="s">
        <v>54</v>
      </c>
      <c r="G190" s="1">
        <v>1</v>
      </c>
      <c r="H190" s="1" t="s">
        <v>32</v>
      </c>
      <c r="I190" s="1"/>
      <c r="J190" s="1">
        <v>39</v>
      </c>
      <c r="K190" s="1"/>
      <c r="L190" s="1">
        <v>11</v>
      </c>
      <c r="M190" s="1"/>
      <c r="N190" s="4">
        <f t="shared" si="132"/>
        <v>9.49</v>
      </c>
      <c r="O190" s="9">
        <f t="shared" si="133"/>
        <v>9.49</v>
      </c>
      <c r="P190" s="5">
        <f t="shared" si="134"/>
        <v>0.76500000000000001</v>
      </c>
      <c r="Q190" s="11">
        <f t="shared" si="135"/>
        <v>8.0611169652265549</v>
      </c>
      <c r="R190" s="10">
        <f t="shared" si="136"/>
        <v>4.3071000000000002</v>
      </c>
    </row>
    <row r="191" spans="1:18">
      <c r="A191" s="1">
        <v>4</v>
      </c>
      <c r="B191" s="1" t="s">
        <v>66</v>
      </c>
      <c r="C191" s="12" t="s">
        <v>115</v>
      </c>
      <c r="D191" s="1" t="s">
        <v>30</v>
      </c>
      <c r="E191" s="1">
        <v>1</v>
      </c>
      <c r="F191" s="1" t="s">
        <v>49</v>
      </c>
      <c r="G191" s="1">
        <v>1</v>
      </c>
      <c r="H191" s="1" t="s">
        <v>32</v>
      </c>
      <c r="I191" s="1"/>
      <c r="J191" s="1">
        <v>27</v>
      </c>
      <c r="K191" s="1"/>
      <c r="L191" s="1">
        <v>9</v>
      </c>
      <c r="M191" s="1"/>
      <c r="N191" s="4">
        <f t="shared" si="132"/>
        <v>13</v>
      </c>
      <c r="O191" s="9">
        <f t="shared" si="133"/>
        <v>13</v>
      </c>
      <c r="P191" s="5">
        <f t="shared" si="134"/>
        <v>3.0599999999999996</v>
      </c>
      <c r="Q191" s="11">
        <f t="shared" si="135"/>
        <v>23.538461538461533</v>
      </c>
      <c r="R191" s="10">
        <f t="shared" si="136"/>
        <v>6.7451999999999996</v>
      </c>
    </row>
    <row r="192" spans="1:18">
      <c r="A192" s="1">
        <v>5</v>
      </c>
      <c r="B192" s="1" t="s">
        <v>114</v>
      </c>
      <c r="C192" s="12" t="s">
        <v>38</v>
      </c>
      <c r="D192" s="1" t="s">
        <v>30</v>
      </c>
      <c r="E192" s="1">
        <v>1</v>
      </c>
      <c r="F192" s="1" t="s">
        <v>54</v>
      </c>
      <c r="G192" s="1">
        <v>1</v>
      </c>
      <c r="H192" s="1" t="s">
        <v>32</v>
      </c>
      <c r="I192" s="1"/>
      <c r="J192" s="1">
        <v>33</v>
      </c>
      <c r="K192" s="1"/>
      <c r="L192" s="1">
        <v>13</v>
      </c>
      <c r="M192" s="1"/>
      <c r="N192" s="4">
        <f t="shared" si="132"/>
        <v>8.98</v>
      </c>
      <c r="O192" s="9">
        <f t="shared" si="133"/>
        <v>8.98</v>
      </c>
      <c r="P192" s="5">
        <f t="shared" si="134"/>
        <v>0.45899999999999996</v>
      </c>
      <c r="Q192" s="11">
        <f t="shared" si="135"/>
        <v>5.1113585746102448</v>
      </c>
      <c r="R192" s="10">
        <f t="shared" si="136"/>
        <v>3.9643800000000007</v>
      </c>
    </row>
    <row r="193" spans="1:18">
      <c r="A193" s="1">
        <v>6</v>
      </c>
      <c r="B193" s="1" t="s">
        <v>94</v>
      </c>
      <c r="C193" s="12" t="s">
        <v>29</v>
      </c>
      <c r="D193" s="1" t="s">
        <v>30</v>
      </c>
      <c r="E193" s="1">
        <v>1</v>
      </c>
      <c r="F193" s="1" t="s">
        <v>54</v>
      </c>
      <c r="G193" s="1">
        <v>1</v>
      </c>
      <c r="H193" s="1" t="s">
        <v>32</v>
      </c>
      <c r="I193" s="1"/>
      <c r="J193" s="1">
        <v>29</v>
      </c>
      <c r="K193" s="1"/>
      <c r="L193" s="1">
        <v>9</v>
      </c>
      <c r="M193" s="1"/>
      <c r="N193" s="4">
        <f t="shared" si="132"/>
        <v>10</v>
      </c>
      <c r="O193" s="9">
        <f t="shared" si="133"/>
        <v>10</v>
      </c>
      <c r="P193" s="5">
        <f t="shared" si="134"/>
        <v>1.071</v>
      </c>
      <c r="Q193" s="11">
        <f t="shared" si="135"/>
        <v>10.709999999999999</v>
      </c>
      <c r="R193" s="10">
        <f t="shared" si="136"/>
        <v>4.6498200000000001</v>
      </c>
    </row>
    <row r="194" spans="1:18">
      <c r="A194" s="1">
        <v>7</v>
      </c>
      <c r="B194" s="1" t="s">
        <v>120</v>
      </c>
      <c r="C194" s="12" t="s">
        <v>29</v>
      </c>
      <c r="D194" s="1" t="s">
        <v>41</v>
      </c>
      <c r="E194" s="1">
        <v>1</v>
      </c>
      <c r="F194" s="1" t="s">
        <v>49</v>
      </c>
      <c r="G194" s="1">
        <v>1</v>
      </c>
      <c r="H194" s="1" t="s">
        <v>32</v>
      </c>
      <c r="I194" s="1"/>
      <c r="J194" s="1">
        <v>26</v>
      </c>
      <c r="K194" s="1">
        <v>60</v>
      </c>
      <c r="L194" s="1">
        <v>12</v>
      </c>
      <c r="M194" s="1"/>
      <c r="N194" s="4">
        <f t="shared" si="132"/>
        <v>11.98</v>
      </c>
      <c r="O194" s="9">
        <f t="shared" si="133"/>
        <v>11.98</v>
      </c>
      <c r="P194" s="5">
        <f t="shared" si="134"/>
        <v>2.448</v>
      </c>
      <c r="Q194" s="11">
        <f t="shared" si="135"/>
        <v>20.434056761268778</v>
      </c>
      <c r="R194" s="10">
        <f t="shared" si="136"/>
        <v>6.0597600000000007</v>
      </c>
    </row>
    <row r="195" spans="1:18">
      <c r="A195" s="60" t="s">
        <v>43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2"/>
      <c r="R195" s="10">
        <f>SUM(R188:R194)</f>
        <v>78.133859999999999</v>
      </c>
    </row>
    <row r="196" spans="1:18" ht="15.6">
      <c r="A196" s="24" t="s">
        <v>71</v>
      </c>
      <c r="B196" s="2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6"/>
    </row>
    <row r="197" spans="1:18">
      <c r="A197" s="50" t="s">
        <v>45</v>
      </c>
      <c r="B197" s="50"/>
      <c r="C197" s="50"/>
      <c r="D197" s="50"/>
      <c r="E197" s="50"/>
      <c r="F197" s="50"/>
      <c r="G197" s="50"/>
      <c r="H197" s="50"/>
      <c r="I197" s="50"/>
      <c r="J197" s="15"/>
      <c r="K197" s="15"/>
      <c r="L197" s="15"/>
      <c r="M197" s="15"/>
      <c r="N197" s="15"/>
      <c r="O197" s="15"/>
      <c r="P197" s="15"/>
      <c r="Q197" s="15"/>
      <c r="R197" s="16"/>
    </row>
    <row r="198" spans="1:18">
      <c r="A198" s="50"/>
      <c r="B198" s="50"/>
      <c r="C198" s="50"/>
      <c r="D198" s="50"/>
      <c r="E198" s="50"/>
      <c r="F198" s="50"/>
      <c r="G198" s="50"/>
      <c r="H198" s="50"/>
      <c r="I198" s="50"/>
      <c r="J198" s="15"/>
      <c r="K198" s="15"/>
      <c r="L198" s="15"/>
      <c r="M198" s="15"/>
      <c r="N198" s="15"/>
      <c r="O198" s="15"/>
      <c r="P198" s="15"/>
      <c r="Q198" s="15"/>
      <c r="R198" s="16"/>
    </row>
    <row r="199" spans="1:18">
      <c r="A199" s="63" t="s">
        <v>121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8"/>
    </row>
    <row r="200" spans="1:18" ht="16.8">
      <c r="A200" s="65" t="s">
        <v>27</v>
      </c>
      <c r="B200" s="66"/>
      <c r="C200" s="66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8"/>
    </row>
    <row r="201" spans="1:18">
      <c r="A201" s="63" t="s">
        <v>122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8"/>
    </row>
    <row r="202" spans="1:18">
      <c r="A202" s="1">
        <v>1</v>
      </c>
      <c r="B202" s="1" t="s">
        <v>123</v>
      </c>
      <c r="C202" s="12" t="s">
        <v>29</v>
      </c>
      <c r="D202" s="1" t="s">
        <v>30</v>
      </c>
      <c r="E202" s="1">
        <v>1</v>
      </c>
      <c r="F202" s="1" t="s">
        <v>124</v>
      </c>
      <c r="G202" s="1">
        <v>2</v>
      </c>
      <c r="H202" s="1" t="s">
        <v>32</v>
      </c>
      <c r="I202" s="1"/>
      <c r="J202" s="1">
        <v>17</v>
      </c>
      <c r="K202" s="1"/>
      <c r="L202" s="1">
        <v>6</v>
      </c>
      <c r="M202" s="1"/>
      <c r="N202" s="4">
        <f t="shared" ref="N202" si="137">(IF(F202="OŽ",IF(L202=1,550.8,IF(L202=2,426.38,IF(L202=3,342.14,IF(L202=4,181.44,IF(L202=5,168.48,IF(L202=6,155.52,IF(L202=7,148.5,IF(L202=8,144,0))))))))+IF(L202&lt;=8,0,IF(L202&lt;=16,137.7,IF(L202&lt;=24,108,IF(L202&lt;=32,80.1,IF(L202&lt;=36,52.2,0)))))-IF(L202&lt;=8,0,IF(L202&lt;=16,(L202-9)*2.754,IF(L202&lt;=24,(L202-17)* 2.754,IF(L202&lt;=32,(L202-25)* 2.754,IF(L202&lt;=36,(L202-33)*2.754,0))))),0)+IF(F202="PČ",IF(L202=1,449,IF(L202=2,314.6,IF(L202=3,238,IF(L202=4,172,IF(L202=5,159,IF(L202=6,145,IF(L202=7,132,IF(L202=8,119,0))))))))+IF(L202&lt;=8,0,IF(L202&lt;=16,88,IF(L202&lt;=24,55,IF(L202&lt;=32,22,0))))-IF(L202&lt;=8,0,IF(L202&lt;=16,(L202-9)*2.245,IF(L202&lt;=24,(L202-17)*2.245,IF(L202&lt;=32,(L202-25)*2.245,0)))),0)+IF(F202="PČneol",IF(L202=1,85,IF(L202=2,64.61,IF(L202=3,50.76,IF(L202=4,16.25,IF(L202=5,15,IF(L202=6,13.75,IF(L202=7,12.5,IF(L202=8,11.25,0))))))))+IF(L202&lt;=8,0,IF(L202&lt;=16,9,0))-IF(L202&lt;=8,0,IF(L202&lt;=16,(L202-9)*0.425,0)),0)+IF(F202="PŽ",IF(L202=1,85,IF(L202=2,59.5,IF(L202=3,45,IF(L202=4,32.5,IF(L202=5,30,IF(L202=6,27.5,IF(L202=7,25,IF(L202=8,22.5,0))))))))+IF(L202&lt;=8,0,IF(L202&lt;=16,19,IF(L202&lt;=24,13,IF(L202&lt;=32,8,0))))-IF(L202&lt;=8,0,IF(L202&lt;=16,(L202-9)*0.425,IF(L202&lt;=24,(L202-17)*0.425,IF(L202&lt;=32,(L202-25)*0.425,0)))),0)+IF(F202="EČ",IF(L202=1,204,IF(L202=2,156.24,IF(L202=3,123.84,IF(L202=4,72,IF(L202=5,66,IF(L202=6,60,IF(L202=7,54,IF(L202=8,48,0))))))))+IF(L202&lt;=8,0,IF(L202&lt;=16,40,IF(L202&lt;=24,25,0)))-IF(L202&lt;=8,0,IF(L202&lt;=16,(L202-9)*1.02,IF(L202&lt;=24,(L202-17)*1.02,0))),0)+IF(F202="EČneol",IF(L202=1,68,IF(L202=2,51.69,IF(L202=3,40.61,IF(L202=4,13,IF(L202=5,12,IF(L202=6,11,IF(L202=7,10,IF(L202=8,9,0)))))))))+IF(F202="EŽ",IF(L202=1,68,IF(L202=2,47.6,IF(L202=3,36,IF(L202=4,18,IF(L202=5,16.5,IF(L202=6,15,IF(L202=7,13.5,IF(L202=8,12,0))))))))+IF(L202&lt;=8,0,IF(L202&lt;=16,10,IF(L202&lt;=24,6,0)))-IF(L202&lt;=8,0,IF(L202&lt;=16,(L202-9)*0.34,IF(L202&lt;=24,(L202-17)*0.34,0))),0)+IF(F202="PT",IF(L202=1,68,IF(L202=2,52.08,IF(L202=3,41.28,IF(L202=4,24,IF(L202=5,22,IF(L202=6,20,IF(L202=7,18,IF(L202=8,16,0))))))))+IF(L202&lt;=8,0,IF(L202&lt;=16,13,IF(L202&lt;=24,9,IF(L202&lt;=32,4,0))))-IF(L202&lt;=8,0,IF(L202&lt;=16,(L202-9)*0.34,IF(L202&lt;=24,(L202-17)*0.34,IF(L202&lt;=32,(L202-25)*0.34,0)))),0)+IF(F202="JOŽ",IF(L202=1,85,IF(L202=2,59.5,IF(L202=3,45,IF(L202=4,32.5,IF(L202=5,30,IF(L202=6,27.5,IF(L202=7,25,IF(L202=8,22.5,0))))))))+IF(L202&lt;=8,0,IF(L202&lt;=16,19,IF(L202&lt;=24,13,0)))-IF(L202&lt;=8,0,IF(L202&lt;=16,(L202-9)*0.425,IF(L202&lt;=24,(L202-17)*0.425,0))),0)+IF(F202="JPČ",IF(L202=1,68,IF(L202=2,47.6,IF(L202=3,36,IF(L202=4,26,IF(L202=5,24,IF(L202=6,22,IF(L202=7,20,IF(L202=8,18,0))))))))+IF(L202&lt;=8,0,IF(L202&lt;=16,13,IF(L202&lt;=24,9,0)))-IF(L202&lt;=8,0,IF(L202&lt;=16,(L202-9)*0.34,IF(L202&lt;=24,(L202-17)*0.34,0))),0)+IF(F202="JEČ",IF(L202=1,34,IF(L202=2,26.04,IF(L202=3,20.6,IF(L202=4,12,IF(L202=5,11,IF(L202=6,10,IF(L202=7,9,IF(L202=8,8,0))))))))+IF(L202&lt;=8,0,IF(L202&lt;=16,6,0))-IF(L202&lt;=8,0,IF(L202&lt;=16,(L202-9)*0.17,0)),0)+IF(F202="JEOF",IF(L202=1,34,IF(L202=2,26.04,IF(L202=3,20.6,IF(L202=4,12,IF(L202=5,11,IF(L202=6,10,IF(L202=7,9,IF(L202=8,8,0))))))))+IF(L202&lt;=8,0,IF(L202&lt;=16,6,0))-IF(L202&lt;=8,0,IF(L202&lt;=16,(L202-9)*0.17,0)),0)+IF(F202="JnPČ",IF(L202=1,51,IF(L202=2,35.7,IF(L202=3,27,IF(L202=4,19.5,IF(L202=5,18,IF(L202=6,16.5,IF(L202=7,15,IF(L202=8,13.5,0))))))))+IF(L202&lt;=8,0,IF(L202&lt;=16,10,0))-IF(L202&lt;=8,0,IF(L202&lt;=16,(L202-9)*0.255,0)),0)+IF(F202="JnEČ",IF(L202=1,25.5,IF(L202=2,19.53,IF(L202=3,15.48,IF(L202=4,9,IF(L202=5,8.25,IF(L202=6,7.5,IF(L202=7,6.75,IF(L202=8,6,0))))))))+IF(L202&lt;=8,0,IF(L202&lt;=16,5,0))-IF(L202&lt;=8,0,IF(L202&lt;=16,(L202-9)*0.1275,0)),0)+IF(F202="JčPČ",IF(L202=1,21.25,IF(L202=2,14.5,IF(L202=3,11.5,IF(L202=4,7,IF(L202=5,6.5,IF(L202=6,6,IF(L202=7,5.5,IF(L202=8,5,0))))))))+IF(L202&lt;=8,0,IF(L202&lt;=16,4,0))-IF(L202&lt;=8,0,IF(L202&lt;=16,(L202-9)*0.10625,0)),0)+IF(F202="JčEČ",IF(L202=1,17,IF(L202=2,13.02,IF(L202=3,10.32,IF(L202=4,6,IF(L202=5,5.5,IF(L202=6,5,IF(L202=7,4.5,IF(L202=8,4,0))))))))+IF(L202&lt;=8,0,IF(L202&lt;=16,3,0))-IF(L202&lt;=8,0,IF(L202&lt;=16,(L202-9)*0.085,0)),0)+IF(F202="NEAK",IF(L202=1,11.48,IF(L202=2,8.79,IF(L202=3,6.97,IF(L202=4,4.05,IF(L202=5,3.71,IF(L202=6,3.38,IF(L202=7,3.04,IF(L202=8,2.7,0))))))))+IF(L202&lt;=8,0,IF(L202&lt;=16,2,IF(L202&lt;=24,1.3,0)))-IF(L202&lt;=8,0,IF(L202&lt;=16,(L202-9)*0.0574,IF(L202&lt;=24,(L202-17)*0.0574,0))),0))*IF(L202&lt;4,1,IF(OR(F202="PČ",F202="PŽ",F202="PT"),IF(J202&lt;32,J202/32,1),1))* IF(L202&lt;4,1,IF(OR(F202="EČ",F202="EŽ",F202="JOŽ",F202="JPČ",F202="NEAK"),IF(J202&lt;24,J202/24,1),1))*IF(L202&lt;4,1,IF(OR(F202="PČneol",F202="JEČ",F202="JEOF",F202="JnPČ",F202="JnEČ",F202="JčPČ",F202="JčEČ"),IF(J202&lt;16,J202/16,1),1))*IF(L202&lt;4,1,IF(F202="EČneol",IF(J202&lt;8,J202/8,1),1))</f>
        <v>10</v>
      </c>
      <c r="O202" s="9">
        <f t="shared" ref="O202" si="138">IF(F202="OŽ",N202,IF(H202="Ne",IF(J202*0.3&lt;=J202-L202,N202,0),IF(J202*0.1&lt;=J202-L202,N202,0)))</f>
        <v>10</v>
      </c>
      <c r="P202" s="5">
        <f t="shared" ref="P202" si="139">IF(O202=0,0,IF(F202="OŽ",IF(L202&gt;35,0,IF(J202&gt;35,(36-L202)*1.836,((36-L202)-(36-J202))*1.836)),0)+IF(F202="PČ",IF(L202&gt;31,0,IF(J202&gt;31,(32-L202)*1.347,((32-L202)-(32-J202))*1.347)),0)+ IF(F202="PČneol",IF(L202&gt;15,0,IF(J202&gt;15,(16-L202)*0.255,((16-L202)-(16-J202))*0.255)),0)+IF(F202="PŽ",IF(L202&gt;31,0,IF(J202&gt;31,(32-L202)*0.255,((32-L202)-(32-J202))*0.255)),0)+IF(F202="EČ",IF(L202&gt;23,0,IF(J202&gt;23,(24-L202)*0.612,((24-L202)-(24-J202))*0.612)),0)+IF(F202="EČneol",IF(L202&gt;7,0,IF(J202&gt;7,(8-L202)*0.204,((8-L202)-(8-J202))*0.204)),0)+IF(F202="EŽ",IF(L202&gt;23,0,IF(J202&gt;23,(24-L202)*0.204,((24-L202)-(24-J202))*0.204)),0)+IF(F202="PT",IF(L202&gt;31,0,IF(J202&gt;31,(32-L202)*0.204,((32-L202)-(32-J202))*0.204)),0)+IF(F202="JOŽ",IF(L202&gt;23,0,IF(J202&gt;23,(24-L202)*0.255,((24-L202)-(24-J202))*0.255)),0)+IF(F202="JPČ",IF(L202&gt;23,0,IF(J202&gt;23,(24-L202)*0.204,((24-L202)-(24-J202))*0.204)),0)+IF(F202="JEČ",IF(L202&gt;15,0,IF(J202&gt;15,(16-L202)*0.102,((16-L202)-(16-J202))*0.102)),0)+IF(F202="JEOF",IF(L202&gt;15,0,IF(J202&gt;15,(16-L202)*0.102,((16-L202)-(16-J202))*0.102)),0)+IF(F202="JnPČ",IF(L202&gt;15,0,IF(J202&gt;15,(16-L202)*0.153,((16-L202)-(16-J202))*0.153)),0)+IF(F202="JnEČ",IF(L202&gt;15,0,IF(J202&gt;15,(16-L202)*0.0765,((16-L202)-(16-J202))*0.0765)),0)+IF(F202="JčPČ",IF(L202&gt;15,0,IF(J202&gt;15,(16-L202)*0.06375,((16-L202)-(16-J202))*0.06375)),0)+IF(F202="JčEČ",IF(L202&gt;15,0,IF(J202&gt;15,(16-L202)*0.051,((16-L202)-(16-J202))*0.051)),0)+IF(F202="NEAK",IF(L202&gt;23,0,IF(J202&gt;23,(24-L202)*0.03444,((24-L202)-(24-J202))*0.03444)),0))</f>
        <v>1.02</v>
      </c>
      <c r="Q202" s="11">
        <f t="shared" ref="Q202" si="140">IF(ISERROR(P202*100/N202),0,(P202*100/N202))</f>
        <v>10.199999999999999</v>
      </c>
      <c r="R202" s="10">
        <f t="shared" ref="R202" si="141">IF(Q202&lt;=30,O202+P202,O202+O202*0.3)*IF(G202=1,0.4,IF(G202=2,0.75,IF(G202="1 (kas 4 m. 1 k. nerengiamos)",0.52,1)))*IF(D202="olimpinė",1,IF(M202="Ne",0.5,1))*IF(D202="olimpinė",1,IF(J202&lt;8,0,1))*E202*IF(D202="olimpinė",1,IF(K202&lt;16,0,1))*IF(I202&lt;=1,1,1/I202)*IF(OR(A$5="Lietuvos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8.6782500000000002</v>
      </c>
    </row>
    <row r="203" spans="1:18" ht="15.6" customHeight="1">
      <c r="A203" s="1">
        <v>2</v>
      </c>
      <c r="B203" s="1" t="s">
        <v>123</v>
      </c>
      <c r="C203" s="12" t="s">
        <v>40</v>
      </c>
      <c r="D203" s="1" t="s">
        <v>41</v>
      </c>
      <c r="E203" s="1">
        <v>1</v>
      </c>
      <c r="F203" s="1" t="s">
        <v>124</v>
      </c>
      <c r="G203" s="1">
        <v>2</v>
      </c>
      <c r="H203" s="1" t="s">
        <v>32</v>
      </c>
      <c r="I203" s="1"/>
      <c r="J203" s="1">
        <v>17</v>
      </c>
      <c r="K203" s="1">
        <v>35</v>
      </c>
      <c r="L203" s="1">
        <v>6</v>
      </c>
      <c r="M203" s="1"/>
      <c r="N203" s="4">
        <f t="shared" ref="N203:N207" si="142">(IF(F203="OŽ",IF(L203=1,550.8,IF(L203=2,426.38,IF(L203=3,342.14,IF(L203=4,181.44,IF(L203=5,168.48,IF(L203=6,155.52,IF(L203=7,148.5,IF(L203=8,144,0))))))))+IF(L203&lt;=8,0,IF(L203&lt;=16,137.7,IF(L203&lt;=24,108,IF(L203&lt;=32,80.1,IF(L203&lt;=36,52.2,0)))))-IF(L203&lt;=8,0,IF(L203&lt;=16,(L203-9)*2.754,IF(L203&lt;=24,(L203-17)* 2.754,IF(L203&lt;=32,(L203-25)* 2.754,IF(L203&lt;=36,(L203-33)*2.754,0))))),0)+IF(F203="PČ",IF(L203=1,449,IF(L203=2,314.6,IF(L203=3,238,IF(L203=4,172,IF(L203=5,159,IF(L203=6,145,IF(L203=7,132,IF(L203=8,119,0))))))))+IF(L203&lt;=8,0,IF(L203&lt;=16,88,IF(L203&lt;=24,55,IF(L203&lt;=32,22,0))))-IF(L203&lt;=8,0,IF(L203&lt;=16,(L203-9)*2.245,IF(L203&lt;=24,(L203-17)*2.245,IF(L203&lt;=32,(L203-25)*2.245,0)))),0)+IF(F203="PČneol",IF(L203=1,85,IF(L203=2,64.61,IF(L203=3,50.76,IF(L203=4,16.25,IF(L203=5,15,IF(L203=6,13.75,IF(L203=7,12.5,IF(L203=8,11.25,0))))))))+IF(L203&lt;=8,0,IF(L203&lt;=16,9,0))-IF(L203&lt;=8,0,IF(L203&lt;=16,(L203-9)*0.425,0)),0)+IF(F203="PŽ",IF(L203=1,85,IF(L203=2,59.5,IF(L203=3,45,IF(L203=4,32.5,IF(L203=5,30,IF(L203=6,27.5,IF(L203=7,25,IF(L203=8,22.5,0))))))))+IF(L203&lt;=8,0,IF(L203&lt;=16,19,IF(L203&lt;=24,13,IF(L203&lt;=32,8,0))))-IF(L203&lt;=8,0,IF(L203&lt;=16,(L203-9)*0.425,IF(L203&lt;=24,(L203-17)*0.425,IF(L203&lt;=32,(L203-25)*0.425,0)))),0)+IF(F203="EČ",IF(L203=1,204,IF(L203=2,156.24,IF(L203=3,123.84,IF(L203=4,72,IF(L203=5,66,IF(L203=6,60,IF(L203=7,54,IF(L203=8,48,0))))))))+IF(L203&lt;=8,0,IF(L203&lt;=16,40,IF(L203&lt;=24,25,0)))-IF(L203&lt;=8,0,IF(L203&lt;=16,(L203-9)*1.02,IF(L203&lt;=24,(L203-17)*1.02,0))),0)+IF(F203="EČneol",IF(L203=1,68,IF(L203=2,51.69,IF(L203=3,40.61,IF(L203=4,13,IF(L203=5,12,IF(L203=6,11,IF(L203=7,10,IF(L203=8,9,0)))))))))+IF(F203="EŽ",IF(L203=1,68,IF(L203=2,47.6,IF(L203=3,36,IF(L203=4,18,IF(L203=5,16.5,IF(L203=6,15,IF(L203=7,13.5,IF(L203=8,12,0))))))))+IF(L203&lt;=8,0,IF(L203&lt;=16,10,IF(L203&lt;=24,6,0)))-IF(L203&lt;=8,0,IF(L203&lt;=16,(L203-9)*0.34,IF(L203&lt;=24,(L203-17)*0.34,0))),0)+IF(F203="PT",IF(L203=1,68,IF(L203=2,52.08,IF(L203=3,41.28,IF(L203=4,24,IF(L203=5,22,IF(L203=6,20,IF(L203=7,18,IF(L203=8,16,0))))))))+IF(L203&lt;=8,0,IF(L203&lt;=16,13,IF(L203&lt;=24,9,IF(L203&lt;=32,4,0))))-IF(L203&lt;=8,0,IF(L203&lt;=16,(L203-9)*0.34,IF(L203&lt;=24,(L203-17)*0.34,IF(L203&lt;=32,(L203-25)*0.34,0)))),0)+IF(F203="JOŽ",IF(L203=1,85,IF(L203=2,59.5,IF(L203=3,45,IF(L203=4,32.5,IF(L203=5,30,IF(L203=6,27.5,IF(L203=7,25,IF(L203=8,22.5,0))))))))+IF(L203&lt;=8,0,IF(L203&lt;=16,19,IF(L203&lt;=24,13,0)))-IF(L203&lt;=8,0,IF(L203&lt;=16,(L203-9)*0.425,IF(L203&lt;=24,(L203-17)*0.425,0))),0)+IF(F203="JPČ",IF(L203=1,68,IF(L203=2,47.6,IF(L203=3,36,IF(L203=4,26,IF(L203=5,24,IF(L203=6,22,IF(L203=7,20,IF(L203=8,18,0))))))))+IF(L203&lt;=8,0,IF(L203&lt;=16,13,IF(L203&lt;=24,9,0)))-IF(L203&lt;=8,0,IF(L203&lt;=16,(L203-9)*0.34,IF(L203&lt;=24,(L203-17)*0.34,0))),0)+IF(F203="JEČ",IF(L203=1,34,IF(L203=2,26.04,IF(L203=3,20.6,IF(L203=4,12,IF(L203=5,11,IF(L203=6,10,IF(L203=7,9,IF(L203=8,8,0))))))))+IF(L203&lt;=8,0,IF(L203&lt;=16,6,0))-IF(L203&lt;=8,0,IF(L203&lt;=16,(L203-9)*0.17,0)),0)+IF(F203="JEOF",IF(L203=1,34,IF(L203=2,26.04,IF(L203=3,20.6,IF(L203=4,12,IF(L203=5,11,IF(L203=6,10,IF(L203=7,9,IF(L203=8,8,0))))))))+IF(L203&lt;=8,0,IF(L203&lt;=16,6,0))-IF(L203&lt;=8,0,IF(L203&lt;=16,(L203-9)*0.17,0)),0)+IF(F203="JnPČ",IF(L203=1,51,IF(L203=2,35.7,IF(L203=3,27,IF(L203=4,19.5,IF(L203=5,18,IF(L203=6,16.5,IF(L203=7,15,IF(L203=8,13.5,0))))))))+IF(L203&lt;=8,0,IF(L203&lt;=16,10,0))-IF(L203&lt;=8,0,IF(L203&lt;=16,(L203-9)*0.255,0)),0)+IF(F203="JnEČ",IF(L203=1,25.5,IF(L203=2,19.53,IF(L203=3,15.48,IF(L203=4,9,IF(L203=5,8.25,IF(L203=6,7.5,IF(L203=7,6.75,IF(L203=8,6,0))))))))+IF(L203&lt;=8,0,IF(L203&lt;=16,5,0))-IF(L203&lt;=8,0,IF(L203&lt;=16,(L203-9)*0.1275,0)),0)+IF(F203="JčPČ",IF(L203=1,21.25,IF(L203=2,14.5,IF(L203=3,11.5,IF(L203=4,7,IF(L203=5,6.5,IF(L203=6,6,IF(L203=7,5.5,IF(L203=8,5,0))))))))+IF(L203&lt;=8,0,IF(L203&lt;=16,4,0))-IF(L203&lt;=8,0,IF(L203&lt;=16,(L203-9)*0.10625,0)),0)+IF(F203="JčEČ",IF(L203=1,17,IF(L203=2,13.02,IF(L203=3,10.32,IF(L203=4,6,IF(L203=5,5.5,IF(L203=6,5,IF(L203=7,4.5,IF(L203=8,4,0))))))))+IF(L203&lt;=8,0,IF(L203&lt;=16,3,0))-IF(L203&lt;=8,0,IF(L203&lt;=16,(L203-9)*0.085,0)),0)+IF(F203="NEAK",IF(L203=1,11.48,IF(L203=2,8.79,IF(L203=3,6.97,IF(L203=4,4.05,IF(L203=5,3.71,IF(L203=6,3.38,IF(L203=7,3.04,IF(L203=8,2.7,0))))))))+IF(L203&lt;=8,0,IF(L203&lt;=16,2,IF(L203&lt;=24,1.3,0)))-IF(L203&lt;=8,0,IF(L203&lt;=16,(L203-9)*0.0574,IF(L203&lt;=24,(L203-17)*0.0574,0))),0))*IF(L203&lt;4,1,IF(OR(F203="PČ",F203="PŽ",F203="PT"),IF(J203&lt;32,J203/32,1),1))* IF(L203&lt;4,1,IF(OR(F203="EČ",F203="EŽ",F203="JOŽ",F203="JPČ",F203="NEAK"),IF(J203&lt;24,J203/24,1),1))*IF(L203&lt;4,1,IF(OR(F203="PČneol",F203="JEČ",F203="JEOF",F203="JnPČ",F203="JnEČ",F203="JčPČ",F203="JčEČ"),IF(J203&lt;16,J203/16,1),1))*IF(L203&lt;4,1,IF(F203="EČneol",IF(J203&lt;8,J203/8,1),1))</f>
        <v>10</v>
      </c>
      <c r="O203" s="9">
        <f t="shared" ref="O203:O207" si="143">IF(F203="OŽ",N203,IF(H203="Ne",IF(J203*0.3&lt;=J203-L203,N203,0),IF(J203*0.1&lt;=J203-L203,N203,0)))</f>
        <v>10</v>
      </c>
      <c r="P203" s="5">
        <f t="shared" ref="P203:P207" si="144">IF(O203=0,0,IF(F203="OŽ",IF(L203&gt;35,0,IF(J203&gt;35,(36-L203)*1.836,((36-L203)-(36-J203))*1.836)),0)+IF(F203="PČ",IF(L203&gt;31,0,IF(J203&gt;31,(32-L203)*1.347,((32-L203)-(32-J203))*1.347)),0)+ IF(F203="PČneol",IF(L203&gt;15,0,IF(J203&gt;15,(16-L203)*0.255,((16-L203)-(16-J203))*0.255)),0)+IF(F203="PŽ",IF(L203&gt;31,0,IF(J203&gt;31,(32-L203)*0.255,((32-L203)-(32-J203))*0.255)),0)+IF(F203="EČ",IF(L203&gt;23,0,IF(J203&gt;23,(24-L203)*0.612,((24-L203)-(24-J203))*0.612)),0)+IF(F203="EČneol",IF(L203&gt;7,0,IF(J203&gt;7,(8-L203)*0.204,((8-L203)-(8-J203))*0.204)),0)+IF(F203="EŽ",IF(L203&gt;23,0,IF(J203&gt;23,(24-L203)*0.204,((24-L203)-(24-J203))*0.204)),0)+IF(F203="PT",IF(L203&gt;31,0,IF(J203&gt;31,(32-L203)*0.204,((32-L203)-(32-J203))*0.204)),0)+IF(F203="JOŽ",IF(L203&gt;23,0,IF(J203&gt;23,(24-L203)*0.255,((24-L203)-(24-J203))*0.255)),0)+IF(F203="JPČ",IF(L203&gt;23,0,IF(J203&gt;23,(24-L203)*0.204,((24-L203)-(24-J203))*0.204)),0)+IF(F203="JEČ",IF(L203&gt;15,0,IF(J203&gt;15,(16-L203)*0.102,((16-L203)-(16-J203))*0.102)),0)+IF(F203="JEOF",IF(L203&gt;15,0,IF(J203&gt;15,(16-L203)*0.102,((16-L203)-(16-J203))*0.102)),0)+IF(F203="JnPČ",IF(L203&gt;15,0,IF(J203&gt;15,(16-L203)*0.153,((16-L203)-(16-J203))*0.153)),0)+IF(F203="JnEČ",IF(L203&gt;15,0,IF(J203&gt;15,(16-L203)*0.0765,((16-L203)-(16-J203))*0.0765)),0)+IF(F203="JčPČ",IF(L203&gt;15,0,IF(J203&gt;15,(16-L203)*0.06375,((16-L203)-(16-J203))*0.06375)),0)+IF(F203="JčEČ",IF(L203&gt;15,0,IF(J203&gt;15,(16-L203)*0.051,((16-L203)-(16-J203))*0.051)),0)+IF(F203="NEAK",IF(L203&gt;23,0,IF(J203&gt;23,(24-L203)*0.03444,((24-L203)-(24-J203))*0.03444)),0))</f>
        <v>1.02</v>
      </c>
      <c r="Q203" s="11">
        <f t="shared" ref="Q203:Q207" si="145">IF(ISERROR(P203*100/N203),0,(P203*100/N203))</f>
        <v>10.199999999999999</v>
      </c>
      <c r="R203" s="10">
        <f t="shared" ref="R203:R207" si="146">IF(Q203&lt;=30,O203+P203,O203+O203*0.3)*IF(G203=1,0.4,IF(G203=2,0.75,IF(G203="1 (kas 4 m. 1 k. nerengiamos)",0.52,1)))*IF(D203="olimpinė",1,IF(M203="Ne",0.5,1))*IF(D203="olimpinė",1,IF(J203&lt;8,0,1))*E203*IF(D203="olimpinė",1,IF(K203&lt;16,0,1))*IF(I203&lt;=1,1,1/I203)*IF(OR(A$5="Lietuvos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8.6782500000000002</v>
      </c>
    </row>
    <row r="204" spans="1:18" ht="17.399999999999999" customHeight="1">
      <c r="A204" s="1">
        <v>3</v>
      </c>
      <c r="B204" s="1" t="s">
        <v>125</v>
      </c>
      <c r="C204" s="12" t="s">
        <v>40</v>
      </c>
      <c r="D204" s="1" t="s">
        <v>41</v>
      </c>
      <c r="E204" s="1">
        <v>1</v>
      </c>
      <c r="F204" s="1" t="s">
        <v>124</v>
      </c>
      <c r="G204" s="1">
        <v>2</v>
      </c>
      <c r="H204" s="1" t="s">
        <v>32</v>
      </c>
      <c r="I204" s="1"/>
      <c r="J204" s="1">
        <v>21</v>
      </c>
      <c r="K204" s="1">
        <v>35</v>
      </c>
      <c r="L204" s="1">
        <v>9</v>
      </c>
      <c r="M204" s="1"/>
      <c r="N204" s="4">
        <f t="shared" si="142"/>
        <v>6</v>
      </c>
      <c r="O204" s="9">
        <f t="shared" si="143"/>
        <v>6</v>
      </c>
      <c r="P204" s="5">
        <f t="shared" si="144"/>
        <v>0.71399999999999997</v>
      </c>
      <c r="Q204" s="11">
        <f t="shared" si="145"/>
        <v>11.899999999999999</v>
      </c>
      <c r="R204" s="10">
        <f t="shared" si="146"/>
        <v>5.2872750000000011</v>
      </c>
    </row>
    <row r="205" spans="1:18">
      <c r="A205" s="1">
        <v>4</v>
      </c>
      <c r="B205" s="1" t="s">
        <v>126</v>
      </c>
      <c r="C205" s="12" t="s">
        <v>127</v>
      </c>
      <c r="D205" s="1" t="s">
        <v>41</v>
      </c>
      <c r="E205" s="1">
        <v>2</v>
      </c>
      <c r="F205" s="1" t="s">
        <v>124</v>
      </c>
      <c r="G205" s="1">
        <v>2</v>
      </c>
      <c r="H205" s="1" t="s">
        <v>32</v>
      </c>
      <c r="I205" s="1"/>
      <c r="J205" s="1">
        <v>15</v>
      </c>
      <c r="K205" s="1">
        <v>35</v>
      </c>
      <c r="L205" s="1">
        <v>9</v>
      </c>
      <c r="M205" s="1"/>
      <c r="N205" s="4">
        <f t="shared" si="142"/>
        <v>5.625</v>
      </c>
      <c r="O205" s="9">
        <f t="shared" si="143"/>
        <v>5.625</v>
      </c>
      <c r="P205" s="5">
        <f t="shared" si="144"/>
        <v>0.61199999999999999</v>
      </c>
      <c r="Q205" s="11">
        <f t="shared" si="145"/>
        <v>10.879999999999999</v>
      </c>
      <c r="R205" s="10">
        <f t="shared" si="146"/>
        <v>9.8232749999999989</v>
      </c>
    </row>
    <row r="206" spans="1:18">
      <c r="A206" s="1">
        <v>5</v>
      </c>
      <c r="B206" s="1" t="s">
        <v>128</v>
      </c>
      <c r="C206" s="12" t="s">
        <v>34</v>
      </c>
      <c r="D206" s="1" t="s">
        <v>30</v>
      </c>
      <c r="E206" s="1">
        <v>2</v>
      </c>
      <c r="F206" s="1" t="s">
        <v>124</v>
      </c>
      <c r="G206" s="1">
        <v>2</v>
      </c>
      <c r="H206" s="1" t="s">
        <v>32</v>
      </c>
      <c r="I206" s="1"/>
      <c r="J206" s="1">
        <v>23</v>
      </c>
      <c r="K206" s="1"/>
      <c r="L206" s="1">
        <v>12</v>
      </c>
      <c r="M206" s="1"/>
      <c r="N206" s="4">
        <f t="shared" si="142"/>
        <v>5.49</v>
      </c>
      <c r="O206" s="9">
        <f t="shared" si="143"/>
        <v>5.49</v>
      </c>
      <c r="P206" s="5">
        <f t="shared" si="144"/>
        <v>0.40799999999999997</v>
      </c>
      <c r="Q206" s="11">
        <f t="shared" si="145"/>
        <v>7.4316939890710376</v>
      </c>
      <c r="R206" s="10">
        <f t="shared" si="146"/>
        <v>9.2893500000000024</v>
      </c>
    </row>
    <row r="207" spans="1:18">
      <c r="A207" s="1">
        <v>6</v>
      </c>
      <c r="B207" s="1" t="s">
        <v>129</v>
      </c>
      <c r="C207" s="12" t="s">
        <v>38</v>
      </c>
      <c r="D207" s="1" t="s">
        <v>30</v>
      </c>
      <c r="E207" s="1">
        <v>1</v>
      </c>
      <c r="F207" s="1" t="s">
        <v>124</v>
      </c>
      <c r="G207" s="1">
        <v>2</v>
      </c>
      <c r="H207" s="1" t="s">
        <v>32</v>
      </c>
      <c r="I207" s="1"/>
      <c r="J207" s="1">
        <v>29</v>
      </c>
      <c r="K207" s="1"/>
      <c r="L207" s="1">
        <v>16</v>
      </c>
      <c r="M207" s="1"/>
      <c r="N207" s="4">
        <f t="shared" si="142"/>
        <v>4.8099999999999996</v>
      </c>
      <c r="O207" s="9">
        <f t="shared" si="143"/>
        <v>4.8099999999999996</v>
      </c>
      <c r="P207" s="5">
        <f t="shared" si="144"/>
        <v>0</v>
      </c>
      <c r="Q207" s="11">
        <f t="shared" si="145"/>
        <v>0</v>
      </c>
      <c r="R207" s="10">
        <f t="shared" si="146"/>
        <v>3.7878750000000001</v>
      </c>
    </row>
    <row r="208" spans="1:18">
      <c r="A208" s="60" t="s">
        <v>43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2"/>
      <c r="R208" s="10">
        <f>SUM(R202:R207)</f>
        <v>45.544274999999999</v>
      </c>
    </row>
    <row r="209" spans="1:18" ht="15.6">
      <c r="A209" s="24" t="s">
        <v>71</v>
      </c>
      <c r="B209" s="2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6"/>
    </row>
    <row r="210" spans="1:18">
      <c r="A210" s="50" t="s">
        <v>45</v>
      </c>
      <c r="B210" s="50"/>
      <c r="C210" s="50"/>
      <c r="D210" s="50"/>
      <c r="E210" s="50"/>
      <c r="F210" s="50"/>
      <c r="G210" s="50"/>
      <c r="H210" s="50"/>
      <c r="I210" s="50"/>
      <c r="J210" s="15"/>
      <c r="K210" s="15"/>
      <c r="L210" s="15"/>
      <c r="M210" s="15"/>
      <c r="N210" s="15"/>
      <c r="O210" s="15"/>
      <c r="P210" s="15"/>
      <c r="Q210" s="15"/>
      <c r="R210" s="16"/>
    </row>
    <row r="211" spans="1:18">
      <c r="A211" s="50"/>
      <c r="B211" s="50"/>
      <c r="C211" s="50"/>
      <c r="D211" s="50"/>
      <c r="E211" s="50"/>
      <c r="F211" s="50"/>
      <c r="G211" s="50"/>
      <c r="H211" s="50"/>
      <c r="I211" s="50"/>
      <c r="J211" s="15"/>
      <c r="K211" s="15"/>
      <c r="L211" s="15"/>
      <c r="M211" s="15"/>
      <c r="N211" s="15"/>
      <c r="O211" s="15"/>
      <c r="P211" s="15"/>
      <c r="Q211" s="15"/>
      <c r="R211" s="16"/>
    </row>
    <row r="212" spans="1:18">
      <c r="A212" s="63" t="s">
        <v>130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8"/>
    </row>
    <row r="213" spans="1:18" ht="16.8">
      <c r="A213" s="65" t="s">
        <v>27</v>
      </c>
      <c r="B213" s="66"/>
      <c r="C213" s="66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8"/>
    </row>
    <row r="214" spans="1:18">
      <c r="A214" s="63" t="s">
        <v>131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8"/>
    </row>
    <row r="215" spans="1:18" ht="41.4">
      <c r="A215" s="1">
        <v>1</v>
      </c>
      <c r="B215" s="1" t="s">
        <v>52</v>
      </c>
      <c r="C215" s="12" t="s">
        <v>38</v>
      </c>
      <c r="D215" s="1" t="s">
        <v>30</v>
      </c>
      <c r="E215" s="1">
        <v>1</v>
      </c>
      <c r="F215" s="1" t="s">
        <v>82</v>
      </c>
      <c r="G215" s="1" t="s">
        <v>83</v>
      </c>
      <c r="H215" s="1" t="s">
        <v>32</v>
      </c>
      <c r="I215" s="1"/>
      <c r="J215" s="1">
        <v>38</v>
      </c>
      <c r="K215" s="1"/>
      <c r="L215" s="1">
        <v>10</v>
      </c>
      <c r="M215" s="1"/>
      <c r="N215" s="4">
        <f t="shared" ref="N215" si="147">(IF(F215="OŽ",IF(L215=1,550.8,IF(L215=2,426.38,IF(L215=3,342.14,IF(L215=4,181.44,IF(L215=5,168.48,IF(L215=6,155.52,IF(L215=7,148.5,IF(L215=8,144,0))))))))+IF(L215&lt;=8,0,IF(L215&lt;=16,137.7,IF(L215&lt;=24,108,IF(L215&lt;=32,80.1,IF(L215&lt;=36,52.2,0)))))-IF(L215&lt;=8,0,IF(L215&lt;=16,(L215-9)*2.754,IF(L215&lt;=24,(L215-17)* 2.754,IF(L215&lt;=32,(L215-25)* 2.754,IF(L215&lt;=36,(L215-33)*2.754,0))))),0)+IF(F215="PČ",IF(L215=1,449,IF(L215=2,314.6,IF(L215=3,238,IF(L215=4,172,IF(L215=5,159,IF(L215=6,145,IF(L215=7,132,IF(L215=8,119,0))))))))+IF(L215&lt;=8,0,IF(L215&lt;=16,88,IF(L215&lt;=24,55,IF(L215&lt;=32,22,0))))-IF(L215&lt;=8,0,IF(L215&lt;=16,(L215-9)*2.245,IF(L215&lt;=24,(L215-17)*2.245,IF(L215&lt;=32,(L215-25)*2.245,0)))),0)+IF(F215="PČneol",IF(L215=1,85,IF(L215=2,64.61,IF(L215=3,50.76,IF(L215=4,16.25,IF(L215=5,15,IF(L215=6,13.75,IF(L215=7,12.5,IF(L215=8,11.25,0))))))))+IF(L215&lt;=8,0,IF(L215&lt;=16,9,0))-IF(L215&lt;=8,0,IF(L215&lt;=16,(L215-9)*0.425,0)),0)+IF(F215="PŽ",IF(L215=1,85,IF(L215=2,59.5,IF(L215=3,45,IF(L215=4,32.5,IF(L215=5,30,IF(L215=6,27.5,IF(L215=7,25,IF(L215=8,22.5,0))))))))+IF(L215&lt;=8,0,IF(L215&lt;=16,19,IF(L215&lt;=24,13,IF(L215&lt;=32,8,0))))-IF(L215&lt;=8,0,IF(L215&lt;=16,(L215-9)*0.425,IF(L215&lt;=24,(L215-17)*0.425,IF(L215&lt;=32,(L215-25)*0.425,0)))),0)+IF(F215="EČ",IF(L215=1,204,IF(L215=2,156.24,IF(L215=3,123.84,IF(L215=4,72,IF(L215=5,66,IF(L215=6,60,IF(L215=7,54,IF(L215=8,48,0))))))))+IF(L215&lt;=8,0,IF(L215&lt;=16,40,IF(L215&lt;=24,25,0)))-IF(L215&lt;=8,0,IF(L215&lt;=16,(L215-9)*1.02,IF(L215&lt;=24,(L215-17)*1.02,0))),0)+IF(F215="EČneol",IF(L215=1,68,IF(L215=2,51.69,IF(L215=3,40.61,IF(L215=4,13,IF(L215=5,12,IF(L215=6,11,IF(L215=7,10,IF(L215=8,9,0)))))))))+IF(F215="EŽ",IF(L215=1,68,IF(L215=2,47.6,IF(L215=3,36,IF(L215=4,18,IF(L215=5,16.5,IF(L215=6,15,IF(L215=7,13.5,IF(L215=8,12,0))))))))+IF(L215&lt;=8,0,IF(L215&lt;=16,10,IF(L215&lt;=24,6,0)))-IF(L215&lt;=8,0,IF(L215&lt;=16,(L215-9)*0.34,IF(L215&lt;=24,(L215-17)*0.34,0))),0)+IF(F215="PT",IF(L215=1,68,IF(L215=2,52.08,IF(L215=3,41.28,IF(L215=4,24,IF(L215=5,22,IF(L215=6,20,IF(L215=7,18,IF(L215=8,16,0))))))))+IF(L215&lt;=8,0,IF(L215&lt;=16,13,IF(L215&lt;=24,9,IF(L215&lt;=32,4,0))))-IF(L215&lt;=8,0,IF(L215&lt;=16,(L215-9)*0.34,IF(L215&lt;=24,(L215-17)*0.34,IF(L215&lt;=32,(L215-25)*0.34,0)))),0)+IF(F215="JOŽ",IF(L215=1,85,IF(L215=2,59.5,IF(L215=3,45,IF(L215=4,32.5,IF(L215=5,30,IF(L215=6,27.5,IF(L215=7,25,IF(L215=8,22.5,0))))))))+IF(L215&lt;=8,0,IF(L215&lt;=16,19,IF(L215&lt;=24,13,0)))-IF(L215&lt;=8,0,IF(L215&lt;=16,(L215-9)*0.425,IF(L215&lt;=24,(L215-17)*0.425,0))),0)+IF(F215="JPČ",IF(L215=1,68,IF(L215=2,47.6,IF(L215=3,36,IF(L215=4,26,IF(L215=5,24,IF(L215=6,22,IF(L215=7,20,IF(L215=8,18,0))))))))+IF(L215&lt;=8,0,IF(L215&lt;=16,13,IF(L215&lt;=24,9,0)))-IF(L215&lt;=8,0,IF(L215&lt;=16,(L215-9)*0.34,IF(L215&lt;=24,(L215-17)*0.34,0))),0)+IF(F215="JEČ",IF(L215=1,34,IF(L215=2,26.04,IF(L215=3,20.6,IF(L215=4,12,IF(L215=5,11,IF(L215=6,10,IF(L215=7,9,IF(L215=8,8,0))))))))+IF(L215&lt;=8,0,IF(L215&lt;=16,6,0))-IF(L215&lt;=8,0,IF(L215&lt;=16,(L215-9)*0.17,0)),0)+IF(F215="JEOF",IF(L215=1,34,IF(L215=2,26.04,IF(L215=3,20.6,IF(L215=4,12,IF(L215=5,11,IF(L215=6,10,IF(L215=7,9,IF(L215=8,8,0))))))))+IF(L215&lt;=8,0,IF(L215&lt;=16,6,0))-IF(L215&lt;=8,0,IF(L215&lt;=16,(L215-9)*0.17,0)),0)+IF(F215="JnPČ",IF(L215=1,51,IF(L215=2,35.7,IF(L215=3,27,IF(L215=4,19.5,IF(L215=5,18,IF(L215=6,16.5,IF(L215=7,15,IF(L215=8,13.5,0))))))))+IF(L215&lt;=8,0,IF(L215&lt;=16,10,0))-IF(L215&lt;=8,0,IF(L215&lt;=16,(L215-9)*0.255,0)),0)+IF(F215="JnEČ",IF(L215=1,25.5,IF(L215=2,19.53,IF(L215=3,15.48,IF(L215=4,9,IF(L215=5,8.25,IF(L215=6,7.5,IF(L215=7,6.75,IF(L215=8,6,0))))))))+IF(L215&lt;=8,0,IF(L215&lt;=16,5,0))-IF(L215&lt;=8,0,IF(L215&lt;=16,(L215-9)*0.1275,0)),0)+IF(F215="JčPČ",IF(L215=1,21.25,IF(L215=2,14.5,IF(L215=3,11.5,IF(L215=4,7,IF(L215=5,6.5,IF(L215=6,6,IF(L215=7,5.5,IF(L215=8,5,0))))))))+IF(L215&lt;=8,0,IF(L215&lt;=16,4,0))-IF(L215&lt;=8,0,IF(L215&lt;=16,(L215-9)*0.10625,0)),0)+IF(F215="JčEČ",IF(L215=1,17,IF(L215=2,13.02,IF(L215=3,10.32,IF(L215=4,6,IF(L215=5,5.5,IF(L215=6,5,IF(L215=7,4.5,IF(L215=8,4,0))))))))+IF(L215&lt;=8,0,IF(L215&lt;=16,3,0))-IF(L215&lt;=8,0,IF(L215&lt;=16,(L215-9)*0.085,0)),0)+IF(F215="NEAK",IF(L215=1,11.48,IF(L215=2,8.79,IF(L215=3,6.97,IF(L215=4,4.05,IF(L215=5,3.71,IF(L215=6,3.38,IF(L215=7,3.04,IF(L215=8,2.7,0))))))))+IF(L215&lt;=8,0,IF(L215&lt;=16,2,IF(L215&lt;=24,1.3,0)))-IF(L215&lt;=8,0,IF(L215&lt;=16,(L215-9)*0.0574,IF(L215&lt;=24,(L215-17)*0.0574,0))),0))*IF(L215&lt;4,1,IF(OR(F215="PČ",F215="PŽ",F215="PT"),IF(J215&lt;32,J215/32,1),1))* IF(L215&lt;4,1,IF(OR(F215="EČ",F215="EŽ",F215="JOŽ",F215="JPČ",F215="NEAK"),IF(J215&lt;24,J215/24,1),1))*IF(L215&lt;4,1,IF(OR(F215="PČneol",F215="JEČ",F215="JEOF",F215="JnPČ",F215="JnEČ",F215="JčPČ",F215="JčEČ"),IF(J215&lt;16,J215/16,1),1))*IF(L215&lt;4,1,IF(F215="EČneol",IF(J215&lt;8,J215/8,1),1))</f>
        <v>85.754999999999995</v>
      </c>
      <c r="O215" s="9">
        <f t="shared" ref="O215" si="148">IF(F215="OŽ",N215,IF(H215="Ne",IF(J215*0.3&lt;=J215-L215,N215,0),IF(J215*0.1&lt;=J215-L215,N215,0)))</f>
        <v>85.754999999999995</v>
      </c>
      <c r="P215" s="5">
        <f t="shared" ref="P215" si="149">IF(O215=0,0,IF(F215="OŽ",IF(L215&gt;35,0,IF(J215&gt;35,(36-L215)*1.836,((36-L215)-(36-J215))*1.836)),0)+IF(F215="PČ",IF(L215&gt;31,0,IF(J215&gt;31,(32-L215)*1.347,((32-L215)-(32-J215))*1.347)),0)+ IF(F215="PČneol",IF(L215&gt;15,0,IF(J215&gt;15,(16-L215)*0.255,((16-L215)-(16-J215))*0.255)),0)+IF(F215="PŽ",IF(L215&gt;31,0,IF(J215&gt;31,(32-L215)*0.255,((32-L215)-(32-J215))*0.255)),0)+IF(F215="EČ",IF(L215&gt;23,0,IF(J215&gt;23,(24-L215)*0.612,((24-L215)-(24-J215))*0.612)),0)+IF(F215="EČneol",IF(L215&gt;7,0,IF(J215&gt;7,(8-L215)*0.204,((8-L215)-(8-J215))*0.204)),0)+IF(F215="EŽ",IF(L215&gt;23,0,IF(J215&gt;23,(24-L215)*0.204,((24-L215)-(24-J215))*0.204)),0)+IF(F215="PT",IF(L215&gt;31,0,IF(J215&gt;31,(32-L215)*0.204,((32-L215)-(32-J215))*0.204)),0)+IF(F215="JOŽ",IF(L215&gt;23,0,IF(J215&gt;23,(24-L215)*0.255,((24-L215)-(24-J215))*0.255)),0)+IF(F215="JPČ",IF(L215&gt;23,0,IF(J215&gt;23,(24-L215)*0.204,((24-L215)-(24-J215))*0.204)),0)+IF(F215="JEČ",IF(L215&gt;15,0,IF(J215&gt;15,(16-L215)*0.102,((16-L215)-(16-J215))*0.102)),0)+IF(F215="JEOF",IF(L215&gt;15,0,IF(J215&gt;15,(16-L215)*0.102,((16-L215)-(16-J215))*0.102)),0)+IF(F215="JnPČ",IF(L215&gt;15,0,IF(J215&gt;15,(16-L215)*0.153,((16-L215)-(16-J215))*0.153)),0)+IF(F215="JnEČ",IF(L215&gt;15,0,IF(J215&gt;15,(16-L215)*0.0765,((16-L215)-(16-J215))*0.0765)),0)+IF(F215="JčPČ",IF(L215&gt;15,0,IF(J215&gt;15,(16-L215)*0.06375,((16-L215)-(16-J215))*0.06375)),0)+IF(F215="JčEČ",IF(L215&gt;15,0,IF(J215&gt;15,(16-L215)*0.051,((16-L215)-(16-J215))*0.051)),0)+IF(F215="NEAK",IF(L215&gt;23,0,IF(J215&gt;23,(24-L215)*0.03444,((24-L215)-(24-J215))*0.03444)),0))</f>
        <v>29.634</v>
      </c>
      <c r="Q215" s="11">
        <f t="shared" ref="Q215" si="150">IF(ISERROR(P215*100/N215),0,(P215*100/N215))</f>
        <v>34.556585621829633</v>
      </c>
      <c r="R215" s="10">
        <f t="shared" ref="R215" si="151">IF(Q215&lt;=30,O215+P215,O215+O215*0.3)*IF(G215=1,0.4,IF(G215=2,0.75,IF(G215="1 (kas 4 m. 1 k. nerengiamos)",0.52,1)))*IF(D215="olimpinė",1,IF(M215="Ne",0.5,1))*IF(D215="olimpinė",1,IF(J215&lt;8,0,1))*E215*IF(D215="olimpinė",1,IF(K215&lt;16,0,1))*IF(I215&lt;=1,1,1/I215)*IF(OR(A$5="Lietuvos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60.868898999999999</v>
      </c>
    </row>
    <row r="216" spans="1:18" ht="41.4">
      <c r="A216" s="1">
        <v>2</v>
      </c>
      <c r="B216" s="1" t="s">
        <v>39</v>
      </c>
      <c r="C216" s="12" t="s">
        <v>29</v>
      </c>
      <c r="D216" s="1" t="s">
        <v>41</v>
      </c>
      <c r="E216" s="1">
        <v>1</v>
      </c>
      <c r="F216" s="1" t="s">
        <v>132</v>
      </c>
      <c r="G216" s="1" t="s">
        <v>83</v>
      </c>
      <c r="H216" s="1" t="s">
        <v>32</v>
      </c>
      <c r="I216" s="1"/>
      <c r="J216" s="1">
        <v>20</v>
      </c>
      <c r="K216" s="1">
        <v>70</v>
      </c>
      <c r="L216" s="1">
        <v>7</v>
      </c>
      <c r="M216" s="1"/>
      <c r="N216" s="4">
        <f t="shared" ref="N216:N221" si="152">(IF(F216="OŽ",IF(L216=1,550.8,IF(L216=2,426.38,IF(L216=3,342.14,IF(L216=4,181.44,IF(L216=5,168.48,IF(L216=6,155.52,IF(L216=7,148.5,IF(L216=8,144,0))))))))+IF(L216&lt;=8,0,IF(L216&lt;=16,137.7,IF(L216&lt;=24,108,IF(L216&lt;=32,80.1,IF(L216&lt;=36,52.2,0)))))-IF(L216&lt;=8,0,IF(L216&lt;=16,(L216-9)*2.754,IF(L216&lt;=24,(L216-17)* 2.754,IF(L216&lt;=32,(L216-25)* 2.754,IF(L216&lt;=36,(L216-33)*2.754,0))))),0)+IF(F216="PČ",IF(L216=1,449,IF(L216=2,314.6,IF(L216=3,238,IF(L216=4,172,IF(L216=5,159,IF(L216=6,145,IF(L216=7,132,IF(L216=8,119,0))))))))+IF(L216&lt;=8,0,IF(L216&lt;=16,88,IF(L216&lt;=24,55,IF(L216&lt;=32,22,0))))-IF(L216&lt;=8,0,IF(L216&lt;=16,(L216-9)*2.245,IF(L216&lt;=24,(L216-17)*2.245,IF(L216&lt;=32,(L216-25)*2.245,0)))),0)+IF(F216="PČneol",IF(L216=1,85,IF(L216=2,64.61,IF(L216=3,50.76,IF(L216=4,16.25,IF(L216=5,15,IF(L216=6,13.75,IF(L216=7,12.5,IF(L216=8,11.25,0))))))))+IF(L216&lt;=8,0,IF(L216&lt;=16,9,0))-IF(L216&lt;=8,0,IF(L216&lt;=16,(L216-9)*0.425,0)),0)+IF(F216="PŽ",IF(L216=1,85,IF(L216=2,59.5,IF(L216=3,45,IF(L216=4,32.5,IF(L216=5,30,IF(L216=6,27.5,IF(L216=7,25,IF(L216=8,22.5,0))))))))+IF(L216&lt;=8,0,IF(L216&lt;=16,19,IF(L216&lt;=24,13,IF(L216&lt;=32,8,0))))-IF(L216&lt;=8,0,IF(L216&lt;=16,(L216-9)*0.425,IF(L216&lt;=24,(L216-17)*0.425,IF(L216&lt;=32,(L216-25)*0.425,0)))),0)+IF(F216="EČ",IF(L216=1,204,IF(L216=2,156.24,IF(L216=3,123.84,IF(L216=4,72,IF(L216=5,66,IF(L216=6,60,IF(L216=7,54,IF(L216=8,48,0))))))))+IF(L216&lt;=8,0,IF(L216&lt;=16,40,IF(L216&lt;=24,25,0)))-IF(L216&lt;=8,0,IF(L216&lt;=16,(L216-9)*1.02,IF(L216&lt;=24,(L216-17)*1.02,0))),0)+IF(F216="EČneol",IF(L216=1,68,IF(L216=2,51.69,IF(L216=3,40.61,IF(L216=4,13,IF(L216=5,12,IF(L216=6,11,IF(L216=7,10,IF(L216=8,9,0)))))))))+IF(F216="EŽ",IF(L216=1,68,IF(L216=2,47.6,IF(L216=3,36,IF(L216=4,18,IF(L216=5,16.5,IF(L216=6,15,IF(L216=7,13.5,IF(L216=8,12,0))))))))+IF(L216&lt;=8,0,IF(L216&lt;=16,10,IF(L216&lt;=24,6,0)))-IF(L216&lt;=8,0,IF(L216&lt;=16,(L216-9)*0.34,IF(L216&lt;=24,(L216-17)*0.34,0))),0)+IF(F216="PT",IF(L216=1,68,IF(L216=2,52.08,IF(L216=3,41.28,IF(L216=4,24,IF(L216=5,22,IF(L216=6,20,IF(L216=7,18,IF(L216=8,16,0))))))))+IF(L216&lt;=8,0,IF(L216&lt;=16,13,IF(L216&lt;=24,9,IF(L216&lt;=32,4,0))))-IF(L216&lt;=8,0,IF(L216&lt;=16,(L216-9)*0.34,IF(L216&lt;=24,(L216-17)*0.34,IF(L216&lt;=32,(L216-25)*0.34,0)))),0)+IF(F216="JOŽ",IF(L216=1,85,IF(L216=2,59.5,IF(L216=3,45,IF(L216=4,32.5,IF(L216=5,30,IF(L216=6,27.5,IF(L216=7,25,IF(L216=8,22.5,0))))))))+IF(L216&lt;=8,0,IF(L216&lt;=16,19,IF(L216&lt;=24,13,0)))-IF(L216&lt;=8,0,IF(L216&lt;=16,(L216-9)*0.425,IF(L216&lt;=24,(L216-17)*0.425,0))),0)+IF(F216="JPČ",IF(L216=1,68,IF(L216=2,47.6,IF(L216=3,36,IF(L216=4,26,IF(L216=5,24,IF(L216=6,22,IF(L216=7,20,IF(L216=8,18,0))))))))+IF(L216&lt;=8,0,IF(L216&lt;=16,13,IF(L216&lt;=24,9,0)))-IF(L216&lt;=8,0,IF(L216&lt;=16,(L216-9)*0.34,IF(L216&lt;=24,(L216-17)*0.34,0))),0)+IF(F216="JEČ",IF(L216=1,34,IF(L216=2,26.04,IF(L216=3,20.6,IF(L216=4,12,IF(L216=5,11,IF(L216=6,10,IF(L216=7,9,IF(L216=8,8,0))))))))+IF(L216&lt;=8,0,IF(L216&lt;=16,6,0))-IF(L216&lt;=8,0,IF(L216&lt;=16,(L216-9)*0.17,0)),0)+IF(F216="JEOF",IF(L216=1,34,IF(L216=2,26.04,IF(L216=3,20.6,IF(L216=4,12,IF(L216=5,11,IF(L216=6,10,IF(L216=7,9,IF(L216=8,8,0))))))))+IF(L216&lt;=8,0,IF(L216&lt;=16,6,0))-IF(L216&lt;=8,0,IF(L216&lt;=16,(L216-9)*0.17,0)),0)+IF(F216="JnPČ",IF(L216=1,51,IF(L216=2,35.7,IF(L216=3,27,IF(L216=4,19.5,IF(L216=5,18,IF(L216=6,16.5,IF(L216=7,15,IF(L216=8,13.5,0))))))))+IF(L216&lt;=8,0,IF(L216&lt;=16,10,0))-IF(L216&lt;=8,0,IF(L216&lt;=16,(L216-9)*0.255,0)),0)+IF(F216="JnEČ",IF(L216=1,25.5,IF(L216=2,19.53,IF(L216=3,15.48,IF(L216=4,9,IF(L216=5,8.25,IF(L216=6,7.5,IF(L216=7,6.75,IF(L216=8,6,0))))))))+IF(L216&lt;=8,0,IF(L216&lt;=16,5,0))-IF(L216&lt;=8,0,IF(L216&lt;=16,(L216-9)*0.1275,0)),0)+IF(F216="JčPČ",IF(L216=1,21.25,IF(L216=2,14.5,IF(L216=3,11.5,IF(L216=4,7,IF(L216=5,6.5,IF(L216=6,6,IF(L216=7,5.5,IF(L216=8,5,0))))))))+IF(L216&lt;=8,0,IF(L216&lt;=16,4,0))-IF(L216&lt;=8,0,IF(L216&lt;=16,(L216-9)*0.10625,0)),0)+IF(F216="JčEČ",IF(L216=1,17,IF(L216=2,13.02,IF(L216=3,10.32,IF(L216=4,6,IF(L216=5,5.5,IF(L216=6,5,IF(L216=7,4.5,IF(L216=8,4,0))))))))+IF(L216&lt;=8,0,IF(L216&lt;=16,3,0))-IF(L216&lt;=8,0,IF(L216&lt;=16,(L216-9)*0.085,0)),0)+IF(F216="NEAK",IF(L216=1,11.48,IF(L216=2,8.79,IF(L216=3,6.97,IF(L216=4,4.05,IF(L216=5,3.71,IF(L216=6,3.38,IF(L216=7,3.04,IF(L216=8,2.7,0))))))))+IF(L216&lt;=8,0,IF(L216&lt;=16,2,IF(L216&lt;=24,1.3,0)))-IF(L216&lt;=8,0,IF(L216&lt;=16,(L216-9)*0.0574,IF(L216&lt;=24,(L216-17)*0.0574,0))),0))*IF(L216&lt;4,1,IF(OR(F216="PČ",F216="PŽ",F216="PT"),IF(J216&lt;32,J216/32,1),1))* IF(L216&lt;4,1,IF(OR(F216="EČ",F216="EŽ",F216="JOŽ",F216="JPČ",F216="NEAK"),IF(J216&lt;24,J216/24,1),1))*IF(L216&lt;4,1,IF(OR(F216="PČneol",F216="JEČ",F216="JEOF",F216="JnPČ",F216="JnEČ",F216="JčPČ",F216="JčEČ"),IF(J216&lt;16,J216/16,1),1))*IF(L216&lt;4,1,IF(F216="EČneol",IF(J216&lt;8,J216/8,1),1))</f>
        <v>12.5</v>
      </c>
      <c r="O216" s="9">
        <f t="shared" ref="O216:O221" si="153">IF(F216="OŽ",N216,IF(H216="Ne",IF(J216*0.3&lt;=J216-L216,N216,0),IF(J216*0.1&lt;=J216-L216,N216,0)))</f>
        <v>12.5</v>
      </c>
      <c r="P216" s="5">
        <f t="shared" ref="P216:P221" si="154">IF(O216=0,0,IF(F216="OŽ",IF(L216&gt;35,0,IF(J216&gt;35,(36-L216)*1.836,((36-L216)-(36-J216))*1.836)),0)+IF(F216="PČ",IF(L216&gt;31,0,IF(J216&gt;31,(32-L216)*1.347,((32-L216)-(32-J216))*1.347)),0)+ IF(F216="PČneol",IF(L216&gt;15,0,IF(J216&gt;15,(16-L216)*0.255,((16-L216)-(16-J216))*0.255)),0)+IF(F216="PŽ",IF(L216&gt;31,0,IF(J216&gt;31,(32-L216)*0.255,((32-L216)-(32-J216))*0.255)),0)+IF(F216="EČ",IF(L216&gt;23,0,IF(J216&gt;23,(24-L216)*0.612,((24-L216)-(24-J216))*0.612)),0)+IF(F216="EČneol",IF(L216&gt;7,0,IF(J216&gt;7,(8-L216)*0.204,((8-L216)-(8-J216))*0.204)),0)+IF(F216="EŽ",IF(L216&gt;23,0,IF(J216&gt;23,(24-L216)*0.204,((24-L216)-(24-J216))*0.204)),0)+IF(F216="PT",IF(L216&gt;31,0,IF(J216&gt;31,(32-L216)*0.204,((32-L216)-(32-J216))*0.204)),0)+IF(F216="JOŽ",IF(L216&gt;23,0,IF(J216&gt;23,(24-L216)*0.255,((24-L216)-(24-J216))*0.255)),0)+IF(F216="JPČ",IF(L216&gt;23,0,IF(J216&gt;23,(24-L216)*0.204,((24-L216)-(24-J216))*0.204)),0)+IF(F216="JEČ",IF(L216&gt;15,0,IF(J216&gt;15,(16-L216)*0.102,((16-L216)-(16-J216))*0.102)),0)+IF(F216="JEOF",IF(L216&gt;15,0,IF(J216&gt;15,(16-L216)*0.102,((16-L216)-(16-J216))*0.102)),0)+IF(F216="JnPČ",IF(L216&gt;15,0,IF(J216&gt;15,(16-L216)*0.153,((16-L216)-(16-J216))*0.153)),0)+IF(F216="JnEČ",IF(L216&gt;15,0,IF(J216&gt;15,(16-L216)*0.0765,((16-L216)-(16-J216))*0.0765)),0)+IF(F216="JčPČ",IF(L216&gt;15,0,IF(J216&gt;15,(16-L216)*0.06375,((16-L216)-(16-J216))*0.06375)),0)+IF(F216="JčEČ",IF(L216&gt;15,0,IF(J216&gt;15,(16-L216)*0.051,((16-L216)-(16-J216))*0.051)),0)+IF(F216="NEAK",IF(L216&gt;23,0,IF(J216&gt;23,(24-L216)*0.03444,((24-L216)-(24-J216))*0.03444)),0))</f>
        <v>2.2949999999999999</v>
      </c>
      <c r="Q216" s="11">
        <f t="shared" ref="Q216:Q221" si="155">IF(ISERROR(P216*100/N216),0,(P216*100/N216))</f>
        <v>18.36</v>
      </c>
      <c r="R216" s="10">
        <f t="shared" ref="R216:R221" si="156">IF(Q216&lt;=30,O216+P216,O216+O216*0.3)*IF(G216=1,0.4,IF(G216=2,0.75,IF(G216="1 (kas 4 m. 1 k. nerengiamos)",0.52,1)))*IF(D216="olimpinė",1,IF(M216="Ne",0.5,1))*IF(D216="olimpinė",1,IF(J216&lt;8,0,1))*E216*IF(D216="olimpinė",1,IF(K216&lt;16,0,1))*IF(I216&lt;=1,1,1/I216)*IF(OR(A$5="Lietuvos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8.0780700000000003</v>
      </c>
    </row>
    <row r="217" spans="1:18" ht="41.4">
      <c r="A217" s="1">
        <v>3</v>
      </c>
      <c r="B217" s="1" t="s">
        <v>75</v>
      </c>
      <c r="C217" s="12" t="s">
        <v>36</v>
      </c>
      <c r="D217" s="1" t="s">
        <v>30</v>
      </c>
      <c r="E217" s="1">
        <v>1</v>
      </c>
      <c r="F217" s="1" t="s">
        <v>82</v>
      </c>
      <c r="G217" s="1" t="s">
        <v>83</v>
      </c>
      <c r="H217" s="1" t="s">
        <v>32</v>
      </c>
      <c r="I217" s="1"/>
      <c r="J217" s="1">
        <v>32</v>
      </c>
      <c r="K217" s="1"/>
      <c r="L217" s="1">
        <v>7</v>
      </c>
      <c r="M217" s="1"/>
      <c r="N217" s="4">
        <f t="shared" si="152"/>
        <v>132</v>
      </c>
      <c r="O217" s="9">
        <f t="shared" si="153"/>
        <v>132</v>
      </c>
      <c r="P217" s="5">
        <f t="shared" si="154"/>
        <v>33.674999999999997</v>
      </c>
      <c r="Q217" s="11">
        <f t="shared" si="155"/>
        <v>25.511363636363633</v>
      </c>
      <c r="R217" s="10">
        <f t="shared" si="156"/>
        <v>90.458550000000017</v>
      </c>
    </row>
    <row r="218" spans="1:18" ht="41.4">
      <c r="A218" s="1">
        <v>4</v>
      </c>
      <c r="B218" s="1" t="s">
        <v>66</v>
      </c>
      <c r="C218" s="12" t="s">
        <v>115</v>
      </c>
      <c r="D218" s="1" t="s">
        <v>30</v>
      </c>
      <c r="E218" s="1">
        <v>1</v>
      </c>
      <c r="F218" s="1" t="s">
        <v>82</v>
      </c>
      <c r="G218" s="1" t="s">
        <v>83</v>
      </c>
      <c r="H218" s="1" t="s">
        <v>32</v>
      </c>
      <c r="I218" s="1"/>
      <c r="J218" s="1">
        <v>25</v>
      </c>
      <c r="K218" s="1"/>
      <c r="L218" s="1">
        <v>12</v>
      </c>
      <c r="M218" s="1"/>
      <c r="N218" s="4">
        <f t="shared" si="152"/>
        <v>63.48828125</v>
      </c>
      <c r="O218" s="9">
        <f t="shared" si="153"/>
        <v>63.48828125</v>
      </c>
      <c r="P218" s="5">
        <f t="shared" si="154"/>
        <v>17.510999999999999</v>
      </c>
      <c r="Q218" s="11">
        <f t="shared" si="155"/>
        <v>27.581468036670152</v>
      </c>
      <c r="R218" s="10">
        <f t="shared" si="156"/>
        <v>44.225607562499995</v>
      </c>
    </row>
    <row r="219" spans="1:18" ht="41.4">
      <c r="A219" s="1">
        <v>5</v>
      </c>
      <c r="B219" s="1" t="s">
        <v>120</v>
      </c>
      <c r="C219" s="12" t="s">
        <v>29</v>
      </c>
      <c r="D219" s="1" t="s">
        <v>30</v>
      </c>
      <c r="E219" s="1">
        <v>1</v>
      </c>
      <c r="F219" s="1" t="s">
        <v>82</v>
      </c>
      <c r="G219" s="1" t="s">
        <v>83</v>
      </c>
      <c r="H219" s="1" t="s">
        <v>32</v>
      </c>
      <c r="I219" s="1"/>
      <c r="J219" s="1">
        <v>34</v>
      </c>
      <c r="K219" s="1"/>
      <c r="L219" s="1">
        <v>13</v>
      </c>
      <c r="M219" s="1"/>
      <c r="N219" s="4">
        <f t="shared" si="152"/>
        <v>79.02</v>
      </c>
      <c r="O219" s="9">
        <f t="shared" si="153"/>
        <v>79.02</v>
      </c>
      <c r="P219" s="5">
        <f t="shared" si="154"/>
        <v>25.593</v>
      </c>
      <c r="Q219" s="11">
        <f t="shared" si="155"/>
        <v>32.388003037205777</v>
      </c>
      <c r="R219" s="10">
        <f t="shared" si="156"/>
        <v>56.088396000000003</v>
      </c>
    </row>
    <row r="220" spans="1:18" ht="41.4">
      <c r="A220" s="1">
        <v>6</v>
      </c>
      <c r="B220" s="1" t="s">
        <v>133</v>
      </c>
      <c r="C220" s="12" t="s">
        <v>134</v>
      </c>
      <c r="D220" s="1" t="s">
        <v>30</v>
      </c>
      <c r="E220" s="1">
        <v>4</v>
      </c>
      <c r="F220" s="1" t="s">
        <v>82</v>
      </c>
      <c r="G220" s="1" t="s">
        <v>83</v>
      </c>
      <c r="H220" s="1" t="s">
        <v>32</v>
      </c>
      <c r="I220" s="1"/>
      <c r="J220" s="1">
        <v>29</v>
      </c>
      <c r="K220" s="1"/>
      <c r="L220" s="1">
        <v>9</v>
      </c>
      <c r="M220" s="1"/>
      <c r="N220" s="4">
        <f t="shared" si="152"/>
        <v>79.75</v>
      </c>
      <c r="O220" s="9">
        <f t="shared" si="153"/>
        <v>79.75</v>
      </c>
      <c r="P220" s="5">
        <f t="shared" si="154"/>
        <v>26.939999999999998</v>
      </c>
      <c r="Q220" s="11">
        <f t="shared" si="155"/>
        <v>33.780564263322887</v>
      </c>
      <c r="R220" s="10">
        <f t="shared" si="156"/>
        <v>226.42620000000002</v>
      </c>
    </row>
    <row r="221" spans="1:18" ht="41.4">
      <c r="A221" s="1">
        <v>7</v>
      </c>
      <c r="B221" s="1" t="s">
        <v>78</v>
      </c>
      <c r="C221" s="12" t="s">
        <v>34</v>
      </c>
      <c r="D221" s="1" t="s">
        <v>41</v>
      </c>
      <c r="E221" s="1">
        <v>2</v>
      </c>
      <c r="F221" s="1" t="s">
        <v>132</v>
      </c>
      <c r="G221" s="1" t="s">
        <v>83</v>
      </c>
      <c r="H221" s="1" t="s">
        <v>32</v>
      </c>
      <c r="I221" s="1"/>
      <c r="J221" s="1">
        <v>22</v>
      </c>
      <c r="K221" s="1">
        <v>70</v>
      </c>
      <c r="L221" s="1">
        <v>9</v>
      </c>
      <c r="M221" s="1"/>
      <c r="N221" s="4">
        <f t="shared" si="152"/>
        <v>9</v>
      </c>
      <c r="O221" s="9">
        <f t="shared" si="153"/>
        <v>9</v>
      </c>
      <c r="P221" s="5">
        <f t="shared" si="154"/>
        <v>1.7850000000000001</v>
      </c>
      <c r="Q221" s="11">
        <f t="shared" si="155"/>
        <v>19.833333333333332</v>
      </c>
      <c r="R221" s="10">
        <f t="shared" si="156"/>
        <v>11.77722</v>
      </c>
    </row>
    <row r="222" spans="1:18">
      <c r="A222" s="60" t="s">
        <v>43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2"/>
      <c r="R222" s="10">
        <f>SUM(R215:R221)</f>
        <v>497.92294256250005</v>
      </c>
    </row>
    <row r="223" spans="1:18" ht="15.6">
      <c r="A223" s="24" t="s">
        <v>71</v>
      </c>
      <c r="B223" s="2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6"/>
    </row>
    <row r="224" spans="1:18">
      <c r="A224" s="50" t="s">
        <v>45</v>
      </c>
      <c r="B224" s="50"/>
      <c r="C224" s="50"/>
      <c r="D224" s="50"/>
      <c r="E224" s="50"/>
      <c r="F224" s="50"/>
      <c r="G224" s="50"/>
      <c r="H224" s="50"/>
      <c r="I224" s="50"/>
      <c r="J224" s="15"/>
      <c r="K224" s="15"/>
      <c r="L224" s="15"/>
      <c r="M224" s="15"/>
      <c r="N224" s="15"/>
      <c r="O224" s="15"/>
      <c r="P224" s="15"/>
      <c r="Q224" s="15"/>
      <c r="R224" s="16"/>
    </row>
    <row r="225" spans="1:18">
      <c r="A225" s="50"/>
      <c r="B225" s="50"/>
      <c r="C225" s="50"/>
      <c r="D225" s="50"/>
      <c r="E225" s="50"/>
      <c r="F225" s="50"/>
      <c r="G225" s="50"/>
      <c r="H225" s="50"/>
      <c r="I225" s="50"/>
      <c r="J225" s="15"/>
      <c r="K225" s="15"/>
      <c r="L225" s="15"/>
      <c r="M225" s="15"/>
      <c r="N225" s="15"/>
      <c r="O225" s="15"/>
      <c r="P225" s="15"/>
      <c r="Q225" s="15"/>
      <c r="R225" s="16"/>
    </row>
    <row r="226" spans="1:18">
      <c r="A226" s="63" t="s">
        <v>135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8"/>
    </row>
    <row r="227" spans="1:18" ht="16.8">
      <c r="A227" s="65" t="s">
        <v>27</v>
      </c>
      <c r="B227" s="66"/>
      <c r="C227" s="66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8"/>
    </row>
    <row r="228" spans="1:18">
      <c r="A228" s="63" t="s">
        <v>117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8"/>
    </row>
    <row r="229" spans="1:18">
      <c r="A229" s="1">
        <v>1</v>
      </c>
      <c r="B229" s="1" t="s">
        <v>52</v>
      </c>
      <c r="C229" s="12" t="s">
        <v>38</v>
      </c>
      <c r="D229" s="1" t="s">
        <v>30</v>
      </c>
      <c r="E229" s="1">
        <v>1</v>
      </c>
      <c r="F229" s="1" t="s">
        <v>69</v>
      </c>
      <c r="G229" s="1">
        <v>1</v>
      </c>
      <c r="H229" s="1" t="s">
        <v>32</v>
      </c>
      <c r="I229" s="1"/>
      <c r="J229" s="1">
        <v>22</v>
      </c>
      <c r="K229" s="1"/>
      <c r="L229" s="1">
        <v>2</v>
      </c>
      <c r="M229" s="1"/>
      <c r="N229" s="4">
        <f t="shared" ref="N229" si="157">(IF(F229="OŽ",IF(L229=1,550.8,IF(L229=2,426.38,IF(L229=3,342.14,IF(L229=4,181.44,IF(L229=5,168.48,IF(L229=6,155.52,IF(L229=7,148.5,IF(L229=8,144,0))))))))+IF(L229&lt;=8,0,IF(L229&lt;=16,137.7,IF(L229&lt;=24,108,IF(L229&lt;=32,80.1,IF(L229&lt;=36,52.2,0)))))-IF(L229&lt;=8,0,IF(L229&lt;=16,(L229-9)*2.754,IF(L229&lt;=24,(L229-17)* 2.754,IF(L229&lt;=32,(L229-25)* 2.754,IF(L229&lt;=36,(L229-33)*2.754,0))))),0)+IF(F229="PČ",IF(L229=1,449,IF(L229=2,314.6,IF(L229=3,238,IF(L229=4,172,IF(L229=5,159,IF(L229=6,145,IF(L229=7,132,IF(L229=8,119,0))))))))+IF(L229&lt;=8,0,IF(L229&lt;=16,88,IF(L229&lt;=24,55,IF(L229&lt;=32,22,0))))-IF(L229&lt;=8,0,IF(L229&lt;=16,(L229-9)*2.245,IF(L229&lt;=24,(L229-17)*2.245,IF(L229&lt;=32,(L229-25)*2.245,0)))),0)+IF(F229="PČneol",IF(L229=1,85,IF(L229=2,64.61,IF(L229=3,50.76,IF(L229=4,16.25,IF(L229=5,15,IF(L229=6,13.75,IF(L229=7,12.5,IF(L229=8,11.25,0))))))))+IF(L229&lt;=8,0,IF(L229&lt;=16,9,0))-IF(L229&lt;=8,0,IF(L229&lt;=16,(L229-9)*0.425,0)),0)+IF(F229="PŽ",IF(L229=1,85,IF(L229=2,59.5,IF(L229=3,45,IF(L229=4,32.5,IF(L229=5,30,IF(L229=6,27.5,IF(L229=7,25,IF(L229=8,22.5,0))))))))+IF(L229&lt;=8,0,IF(L229&lt;=16,19,IF(L229&lt;=24,13,IF(L229&lt;=32,8,0))))-IF(L229&lt;=8,0,IF(L229&lt;=16,(L229-9)*0.425,IF(L229&lt;=24,(L229-17)*0.425,IF(L229&lt;=32,(L229-25)*0.425,0)))),0)+IF(F229="EČ",IF(L229=1,204,IF(L229=2,156.24,IF(L229=3,123.84,IF(L229=4,72,IF(L229=5,66,IF(L229=6,60,IF(L229=7,54,IF(L229=8,48,0))))))))+IF(L229&lt;=8,0,IF(L229&lt;=16,40,IF(L229&lt;=24,25,0)))-IF(L229&lt;=8,0,IF(L229&lt;=16,(L229-9)*1.02,IF(L229&lt;=24,(L229-17)*1.02,0))),0)+IF(F229="EČneol",IF(L229=1,68,IF(L229=2,51.69,IF(L229=3,40.61,IF(L229=4,13,IF(L229=5,12,IF(L229=6,11,IF(L229=7,10,IF(L229=8,9,0)))))))))+IF(F229="EŽ",IF(L229=1,68,IF(L229=2,47.6,IF(L229=3,36,IF(L229=4,18,IF(L229=5,16.5,IF(L229=6,15,IF(L229=7,13.5,IF(L229=8,12,0))))))))+IF(L229&lt;=8,0,IF(L229&lt;=16,10,IF(L229&lt;=24,6,0)))-IF(L229&lt;=8,0,IF(L229&lt;=16,(L229-9)*0.34,IF(L229&lt;=24,(L229-17)*0.34,0))),0)+IF(F229="PT",IF(L229=1,68,IF(L229=2,52.08,IF(L229=3,41.28,IF(L229=4,24,IF(L229=5,22,IF(L229=6,20,IF(L229=7,18,IF(L229=8,16,0))))))))+IF(L229&lt;=8,0,IF(L229&lt;=16,13,IF(L229&lt;=24,9,IF(L229&lt;=32,4,0))))-IF(L229&lt;=8,0,IF(L229&lt;=16,(L229-9)*0.34,IF(L229&lt;=24,(L229-17)*0.34,IF(L229&lt;=32,(L229-25)*0.34,0)))),0)+IF(F229="JOŽ",IF(L229=1,85,IF(L229=2,59.5,IF(L229=3,45,IF(L229=4,32.5,IF(L229=5,30,IF(L229=6,27.5,IF(L229=7,25,IF(L229=8,22.5,0))))))))+IF(L229&lt;=8,0,IF(L229&lt;=16,19,IF(L229&lt;=24,13,0)))-IF(L229&lt;=8,0,IF(L229&lt;=16,(L229-9)*0.425,IF(L229&lt;=24,(L229-17)*0.425,0))),0)+IF(F229="JPČ",IF(L229=1,68,IF(L229=2,47.6,IF(L229=3,36,IF(L229=4,26,IF(L229=5,24,IF(L229=6,22,IF(L229=7,20,IF(L229=8,18,0))))))))+IF(L229&lt;=8,0,IF(L229&lt;=16,13,IF(L229&lt;=24,9,0)))-IF(L229&lt;=8,0,IF(L229&lt;=16,(L229-9)*0.34,IF(L229&lt;=24,(L229-17)*0.34,0))),0)+IF(F229="JEČ",IF(L229=1,34,IF(L229=2,26.04,IF(L229=3,20.6,IF(L229=4,12,IF(L229=5,11,IF(L229=6,10,IF(L229=7,9,IF(L229=8,8,0))))))))+IF(L229&lt;=8,0,IF(L229&lt;=16,6,0))-IF(L229&lt;=8,0,IF(L229&lt;=16,(L229-9)*0.17,0)),0)+IF(F229="JEOF",IF(L229=1,34,IF(L229=2,26.04,IF(L229=3,20.6,IF(L229=4,12,IF(L229=5,11,IF(L229=6,10,IF(L229=7,9,IF(L229=8,8,0))))))))+IF(L229&lt;=8,0,IF(L229&lt;=16,6,0))-IF(L229&lt;=8,0,IF(L229&lt;=16,(L229-9)*0.17,0)),0)+IF(F229="JnPČ",IF(L229=1,51,IF(L229=2,35.7,IF(L229=3,27,IF(L229=4,19.5,IF(L229=5,18,IF(L229=6,16.5,IF(L229=7,15,IF(L229=8,13.5,0))))))))+IF(L229&lt;=8,0,IF(L229&lt;=16,10,0))-IF(L229&lt;=8,0,IF(L229&lt;=16,(L229-9)*0.255,0)),0)+IF(F229="JnEČ",IF(L229=1,25.5,IF(L229=2,19.53,IF(L229=3,15.48,IF(L229=4,9,IF(L229=5,8.25,IF(L229=6,7.5,IF(L229=7,6.75,IF(L229=8,6,0))))))))+IF(L229&lt;=8,0,IF(L229&lt;=16,5,0))-IF(L229&lt;=8,0,IF(L229&lt;=16,(L229-9)*0.1275,0)),0)+IF(F229="JčPČ",IF(L229=1,21.25,IF(L229=2,14.5,IF(L229=3,11.5,IF(L229=4,7,IF(L229=5,6.5,IF(L229=6,6,IF(L229=7,5.5,IF(L229=8,5,0))))))))+IF(L229&lt;=8,0,IF(L229&lt;=16,4,0))-IF(L229&lt;=8,0,IF(L229&lt;=16,(L229-9)*0.10625,0)),0)+IF(F229="JčEČ",IF(L229=1,17,IF(L229=2,13.02,IF(L229=3,10.32,IF(L229=4,6,IF(L229=5,5.5,IF(L229=6,5,IF(L229=7,4.5,IF(L229=8,4,0))))))))+IF(L229&lt;=8,0,IF(L229&lt;=16,3,0))-IF(L229&lt;=8,0,IF(L229&lt;=16,(L229-9)*0.085,0)),0)+IF(F229="NEAK",IF(L229=1,11.48,IF(L229=2,8.79,IF(L229=3,6.97,IF(L229=4,4.05,IF(L229=5,3.71,IF(L229=6,3.38,IF(L229=7,3.04,IF(L229=8,2.7,0))))))))+IF(L229&lt;=8,0,IF(L229&lt;=16,2,IF(L229&lt;=24,1.3,0)))-IF(L229&lt;=8,0,IF(L229&lt;=16,(L229-9)*0.0574,IF(L229&lt;=24,(L229-17)*0.0574,0))),0))*IF(L229&lt;4,1,IF(OR(F229="PČ",F229="PŽ",F229="PT"),IF(J229&lt;32,J229/32,1),1))* IF(L229&lt;4,1,IF(OR(F229="EČ",F229="EŽ",F229="JOŽ",F229="JPČ",F229="NEAK"),IF(J229&lt;24,J229/24,1),1))*IF(L229&lt;4,1,IF(OR(F229="PČneol",F229="JEČ",F229="JEOF",F229="JnPČ",F229="JnEČ",F229="JčPČ",F229="JčEČ"),IF(J229&lt;16,J229/16,1),1))*IF(L229&lt;4,1,IF(F229="EČneol",IF(J229&lt;8,J229/8,1),1))</f>
        <v>26.04</v>
      </c>
      <c r="O229" s="9">
        <f t="shared" ref="O229" si="158">IF(F229="OŽ",N229,IF(H229="Ne",IF(J229*0.3&lt;=J229-L229,N229,0),IF(J229*0.1&lt;=J229-L229,N229,0)))</f>
        <v>26.04</v>
      </c>
      <c r="P229" s="5">
        <f t="shared" ref="P229" si="159">IF(O229=0,0,IF(F229="OŽ",IF(L229&gt;35,0,IF(J229&gt;35,(36-L229)*1.836,((36-L229)-(36-J229))*1.836)),0)+IF(F229="PČ",IF(L229&gt;31,0,IF(J229&gt;31,(32-L229)*1.347,((32-L229)-(32-J229))*1.347)),0)+ IF(F229="PČneol",IF(L229&gt;15,0,IF(J229&gt;15,(16-L229)*0.255,((16-L229)-(16-J229))*0.255)),0)+IF(F229="PŽ",IF(L229&gt;31,0,IF(J229&gt;31,(32-L229)*0.255,((32-L229)-(32-J229))*0.255)),0)+IF(F229="EČ",IF(L229&gt;23,0,IF(J229&gt;23,(24-L229)*0.612,((24-L229)-(24-J229))*0.612)),0)+IF(F229="EČneol",IF(L229&gt;7,0,IF(J229&gt;7,(8-L229)*0.204,((8-L229)-(8-J229))*0.204)),0)+IF(F229="EŽ",IF(L229&gt;23,0,IF(J229&gt;23,(24-L229)*0.204,((24-L229)-(24-J229))*0.204)),0)+IF(F229="PT",IF(L229&gt;31,0,IF(J229&gt;31,(32-L229)*0.204,((32-L229)-(32-J229))*0.204)),0)+IF(F229="JOŽ",IF(L229&gt;23,0,IF(J229&gt;23,(24-L229)*0.255,((24-L229)-(24-J229))*0.255)),0)+IF(F229="JPČ",IF(L229&gt;23,0,IF(J229&gt;23,(24-L229)*0.204,((24-L229)-(24-J229))*0.204)),0)+IF(F229="JEČ",IF(L229&gt;15,0,IF(J229&gt;15,(16-L229)*0.102,((16-L229)-(16-J229))*0.102)),0)+IF(F229="JEOF",IF(L229&gt;15,0,IF(J229&gt;15,(16-L229)*0.102,((16-L229)-(16-J229))*0.102)),0)+IF(F229="JnPČ",IF(L229&gt;15,0,IF(J229&gt;15,(16-L229)*0.153,((16-L229)-(16-J229))*0.153)),0)+IF(F229="JnEČ",IF(L229&gt;15,0,IF(J229&gt;15,(16-L229)*0.0765,((16-L229)-(16-J229))*0.0765)),0)+IF(F229="JčPČ",IF(L229&gt;15,0,IF(J229&gt;15,(16-L229)*0.06375,((16-L229)-(16-J229))*0.06375)),0)+IF(F229="JčEČ",IF(L229&gt;15,0,IF(J229&gt;15,(16-L229)*0.051,((16-L229)-(16-J229))*0.051)),0)+IF(F229="NEAK",IF(L229&gt;23,0,IF(J229&gt;23,(24-L229)*0.03444,((24-L229)-(24-J229))*0.03444)),0))</f>
        <v>1.4279999999999999</v>
      </c>
      <c r="Q229" s="11">
        <f t="shared" ref="Q229" si="160">IF(ISERROR(P229*100/N229),0,(P229*100/N229))</f>
        <v>5.4838709677419351</v>
      </c>
      <c r="R229" s="10">
        <f t="shared" ref="R229" si="161">IF(Q229&lt;=30,O229+P229,O229+O229*0.3)*IF(G229=1,0.4,IF(G229=2,0.75,IF(G229="1 (kas 4 m. 1 k. nerengiamos)",0.52,1)))*IF(D229="olimpinė",1,IF(M229="Ne",0.5,1))*IF(D229="olimpinė",1,IF(J229&lt;8,0,1))*E229*IF(D229="olimpinė",1,IF(K229&lt;16,0,1))*IF(I229&lt;=1,1,1/I229)*IF(OR(A$5="Lietuvos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11.536560000000001</v>
      </c>
    </row>
    <row r="230" spans="1:18">
      <c r="A230" s="1">
        <v>2</v>
      </c>
      <c r="B230" s="1" t="s">
        <v>66</v>
      </c>
      <c r="C230" s="12" t="s">
        <v>115</v>
      </c>
      <c r="D230" s="1" t="s">
        <v>30</v>
      </c>
      <c r="E230" s="1">
        <v>1</v>
      </c>
      <c r="F230" s="1" t="s">
        <v>69</v>
      </c>
      <c r="G230" s="1">
        <v>1</v>
      </c>
      <c r="H230" s="1" t="s">
        <v>32</v>
      </c>
      <c r="I230" s="1"/>
      <c r="J230" s="1">
        <v>18</v>
      </c>
      <c r="K230" s="1"/>
      <c r="L230" s="1">
        <v>3</v>
      </c>
      <c r="M230" s="1"/>
      <c r="N230" s="4">
        <f t="shared" ref="N230:N234" si="162">(IF(F230="OŽ",IF(L230=1,550.8,IF(L230=2,426.38,IF(L230=3,342.14,IF(L230=4,181.44,IF(L230=5,168.48,IF(L230=6,155.52,IF(L230=7,148.5,IF(L230=8,144,0))))))))+IF(L230&lt;=8,0,IF(L230&lt;=16,137.7,IF(L230&lt;=24,108,IF(L230&lt;=32,80.1,IF(L230&lt;=36,52.2,0)))))-IF(L230&lt;=8,0,IF(L230&lt;=16,(L230-9)*2.754,IF(L230&lt;=24,(L230-17)* 2.754,IF(L230&lt;=32,(L230-25)* 2.754,IF(L230&lt;=36,(L230-33)*2.754,0))))),0)+IF(F230="PČ",IF(L230=1,449,IF(L230=2,314.6,IF(L230=3,238,IF(L230=4,172,IF(L230=5,159,IF(L230=6,145,IF(L230=7,132,IF(L230=8,119,0))))))))+IF(L230&lt;=8,0,IF(L230&lt;=16,88,IF(L230&lt;=24,55,IF(L230&lt;=32,22,0))))-IF(L230&lt;=8,0,IF(L230&lt;=16,(L230-9)*2.245,IF(L230&lt;=24,(L230-17)*2.245,IF(L230&lt;=32,(L230-25)*2.245,0)))),0)+IF(F230="PČneol",IF(L230=1,85,IF(L230=2,64.61,IF(L230=3,50.76,IF(L230=4,16.25,IF(L230=5,15,IF(L230=6,13.75,IF(L230=7,12.5,IF(L230=8,11.25,0))))))))+IF(L230&lt;=8,0,IF(L230&lt;=16,9,0))-IF(L230&lt;=8,0,IF(L230&lt;=16,(L230-9)*0.425,0)),0)+IF(F230="PŽ",IF(L230=1,85,IF(L230=2,59.5,IF(L230=3,45,IF(L230=4,32.5,IF(L230=5,30,IF(L230=6,27.5,IF(L230=7,25,IF(L230=8,22.5,0))))))))+IF(L230&lt;=8,0,IF(L230&lt;=16,19,IF(L230&lt;=24,13,IF(L230&lt;=32,8,0))))-IF(L230&lt;=8,0,IF(L230&lt;=16,(L230-9)*0.425,IF(L230&lt;=24,(L230-17)*0.425,IF(L230&lt;=32,(L230-25)*0.425,0)))),0)+IF(F230="EČ",IF(L230=1,204,IF(L230=2,156.24,IF(L230=3,123.84,IF(L230=4,72,IF(L230=5,66,IF(L230=6,60,IF(L230=7,54,IF(L230=8,48,0))))))))+IF(L230&lt;=8,0,IF(L230&lt;=16,40,IF(L230&lt;=24,25,0)))-IF(L230&lt;=8,0,IF(L230&lt;=16,(L230-9)*1.02,IF(L230&lt;=24,(L230-17)*1.02,0))),0)+IF(F230="EČneol",IF(L230=1,68,IF(L230=2,51.69,IF(L230=3,40.61,IF(L230=4,13,IF(L230=5,12,IF(L230=6,11,IF(L230=7,10,IF(L230=8,9,0)))))))))+IF(F230="EŽ",IF(L230=1,68,IF(L230=2,47.6,IF(L230=3,36,IF(L230=4,18,IF(L230=5,16.5,IF(L230=6,15,IF(L230=7,13.5,IF(L230=8,12,0))))))))+IF(L230&lt;=8,0,IF(L230&lt;=16,10,IF(L230&lt;=24,6,0)))-IF(L230&lt;=8,0,IF(L230&lt;=16,(L230-9)*0.34,IF(L230&lt;=24,(L230-17)*0.34,0))),0)+IF(F230="PT",IF(L230=1,68,IF(L230=2,52.08,IF(L230=3,41.28,IF(L230=4,24,IF(L230=5,22,IF(L230=6,20,IF(L230=7,18,IF(L230=8,16,0))))))))+IF(L230&lt;=8,0,IF(L230&lt;=16,13,IF(L230&lt;=24,9,IF(L230&lt;=32,4,0))))-IF(L230&lt;=8,0,IF(L230&lt;=16,(L230-9)*0.34,IF(L230&lt;=24,(L230-17)*0.34,IF(L230&lt;=32,(L230-25)*0.34,0)))),0)+IF(F230="JOŽ",IF(L230=1,85,IF(L230=2,59.5,IF(L230=3,45,IF(L230=4,32.5,IF(L230=5,30,IF(L230=6,27.5,IF(L230=7,25,IF(L230=8,22.5,0))))))))+IF(L230&lt;=8,0,IF(L230&lt;=16,19,IF(L230&lt;=24,13,0)))-IF(L230&lt;=8,0,IF(L230&lt;=16,(L230-9)*0.425,IF(L230&lt;=24,(L230-17)*0.425,0))),0)+IF(F230="JPČ",IF(L230=1,68,IF(L230=2,47.6,IF(L230=3,36,IF(L230=4,26,IF(L230=5,24,IF(L230=6,22,IF(L230=7,20,IF(L230=8,18,0))))))))+IF(L230&lt;=8,0,IF(L230&lt;=16,13,IF(L230&lt;=24,9,0)))-IF(L230&lt;=8,0,IF(L230&lt;=16,(L230-9)*0.34,IF(L230&lt;=24,(L230-17)*0.34,0))),0)+IF(F230="JEČ",IF(L230=1,34,IF(L230=2,26.04,IF(L230=3,20.6,IF(L230=4,12,IF(L230=5,11,IF(L230=6,10,IF(L230=7,9,IF(L230=8,8,0))))))))+IF(L230&lt;=8,0,IF(L230&lt;=16,6,0))-IF(L230&lt;=8,0,IF(L230&lt;=16,(L230-9)*0.17,0)),0)+IF(F230="JEOF",IF(L230=1,34,IF(L230=2,26.04,IF(L230=3,20.6,IF(L230=4,12,IF(L230=5,11,IF(L230=6,10,IF(L230=7,9,IF(L230=8,8,0))))))))+IF(L230&lt;=8,0,IF(L230&lt;=16,6,0))-IF(L230&lt;=8,0,IF(L230&lt;=16,(L230-9)*0.17,0)),0)+IF(F230="JnPČ",IF(L230=1,51,IF(L230=2,35.7,IF(L230=3,27,IF(L230=4,19.5,IF(L230=5,18,IF(L230=6,16.5,IF(L230=7,15,IF(L230=8,13.5,0))))))))+IF(L230&lt;=8,0,IF(L230&lt;=16,10,0))-IF(L230&lt;=8,0,IF(L230&lt;=16,(L230-9)*0.255,0)),0)+IF(F230="JnEČ",IF(L230=1,25.5,IF(L230=2,19.53,IF(L230=3,15.48,IF(L230=4,9,IF(L230=5,8.25,IF(L230=6,7.5,IF(L230=7,6.75,IF(L230=8,6,0))))))))+IF(L230&lt;=8,0,IF(L230&lt;=16,5,0))-IF(L230&lt;=8,0,IF(L230&lt;=16,(L230-9)*0.1275,0)),0)+IF(F230="JčPČ",IF(L230=1,21.25,IF(L230=2,14.5,IF(L230=3,11.5,IF(L230=4,7,IF(L230=5,6.5,IF(L230=6,6,IF(L230=7,5.5,IF(L230=8,5,0))))))))+IF(L230&lt;=8,0,IF(L230&lt;=16,4,0))-IF(L230&lt;=8,0,IF(L230&lt;=16,(L230-9)*0.10625,0)),0)+IF(F230="JčEČ",IF(L230=1,17,IF(L230=2,13.02,IF(L230=3,10.32,IF(L230=4,6,IF(L230=5,5.5,IF(L230=6,5,IF(L230=7,4.5,IF(L230=8,4,0))))))))+IF(L230&lt;=8,0,IF(L230&lt;=16,3,0))-IF(L230&lt;=8,0,IF(L230&lt;=16,(L230-9)*0.085,0)),0)+IF(F230="NEAK",IF(L230=1,11.48,IF(L230=2,8.79,IF(L230=3,6.97,IF(L230=4,4.05,IF(L230=5,3.71,IF(L230=6,3.38,IF(L230=7,3.04,IF(L230=8,2.7,0))))))))+IF(L230&lt;=8,0,IF(L230&lt;=16,2,IF(L230&lt;=24,1.3,0)))-IF(L230&lt;=8,0,IF(L230&lt;=16,(L230-9)*0.0574,IF(L230&lt;=24,(L230-17)*0.0574,0))),0))*IF(L230&lt;4,1,IF(OR(F230="PČ",F230="PŽ",F230="PT"),IF(J230&lt;32,J230/32,1),1))* IF(L230&lt;4,1,IF(OR(F230="EČ",F230="EŽ",F230="JOŽ",F230="JPČ",F230="NEAK"),IF(J230&lt;24,J230/24,1),1))*IF(L230&lt;4,1,IF(OR(F230="PČneol",F230="JEČ",F230="JEOF",F230="JnPČ",F230="JnEČ",F230="JčPČ",F230="JčEČ"),IF(J230&lt;16,J230/16,1),1))*IF(L230&lt;4,1,IF(F230="EČneol",IF(J230&lt;8,J230/8,1),1))</f>
        <v>20.6</v>
      </c>
      <c r="O230" s="9">
        <f t="shared" ref="O230:O234" si="163">IF(F230="OŽ",N230,IF(H230="Ne",IF(J230*0.3&lt;=J230-L230,N230,0),IF(J230*0.1&lt;=J230-L230,N230,0)))</f>
        <v>20.6</v>
      </c>
      <c r="P230" s="5">
        <f t="shared" ref="P230:P234" si="164">IF(O230=0,0,IF(F230="OŽ",IF(L230&gt;35,0,IF(J230&gt;35,(36-L230)*1.836,((36-L230)-(36-J230))*1.836)),0)+IF(F230="PČ",IF(L230&gt;31,0,IF(J230&gt;31,(32-L230)*1.347,((32-L230)-(32-J230))*1.347)),0)+ IF(F230="PČneol",IF(L230&gt;15,0,IF(J230&gt;15,(16-L230)*0.255,((16-L230)-(16-J230))*0.255)),0)+IF(F230="PŽ",IF(L230&gt;31,0,IF(J230&gt;31,(32-L230)*0.255,((32-L230)-(32-J230))*0.255)),0)+IF(F230="EČ",IF(L230&gt;23,0,IF(J230&gt;23,(24-L230)*0.612,((24-L230)-(24-J230))*0.612)),0)+IF(F230="EČneol",IF(L230&gt;7,0,IF(J230&gt;7,(8-L230)*0.204,((8-L230)-(8-J230))*0.204)),0)+IF(F230="EŽ",IF(L230&gt;23,0,IF(J230&gt;23,(24-L230)*0.204,((24-L230)-(24-J230))*0.204)),0)+IF(F230="PT",IF(L230&gt;31,0,IF(J230&gt;31,(32-L230)*0.204,((32-L230)-(32-J230))*0.204)),0)+IF(F230="JOŽ",IF(L230&gt;23,0,IF(J230&gt;23,(24-L230)*0.255,((24-L230)-(24-J230))*0.255)),0)+IF(F230="JPČ",IF(L230&gt;23,0,IF(J230&gt;23,(24-L230)*0.204,((24-L230)-(24-J230))*0.204)),0)+IF(F230="JEČ",IF(L230&gt;15,0,IF(J230&gt;15,(16-L230)*0.102,((16-L230)-(16-J230))*0.102)),0)+IF(F230="JEOF",IF(L230&gt;15,0,IF(J230&gt;15,(16-L230)*0.102,((16-L230)-(16-J230))*0.102)),0)+IF(F230="JnPČ",IF(L230&gt;15,0,IF(J230&gt;15,(16-L230)*0.153,((16-L230)-(16-J230))*0.153)),0)+IF(F230="JnEČ",IF(L230&gt;15,0,IF(J230&gt;15,(16-L230)*0.0765,((16-L230)-(16-J230))*0.0765)),0)+IF(F230="JčPČ",IF(L230&gt;15,0,IF(J230&gt;15,(16-L230)*0.06375,((16-L230)-(16-J230))*0.06375)),0)+IF(F230="JčEČ",IF(L230&gt;15,0,IF(J230&gt;15,(16-L230)*0.051,((16-L230)-(16-J230))*0.051)),0)+IF(F230="NEAK",IF(L230&gt;23,0,IF(J230&gt;23,(24-L230)*0.03444,((24-L230)-(24-J230))*0.03444)),0))</f>
        <v>1.3259999999999998</v>
      </c>
      <c r="Q230" s="11">
        <f t="shared" ref="Q230:Q234" si="165">IF(ISERROR(P230*100/N230),0,(P230*100/N230))</f>
        <v>6.4368932038834945</v>
      </c>
      <c r="R230" s="10">
        <f t="shared" ref="R230:R234" si="166">IF(Q230&lt;=30,O230+P230,O230+O230*0.3)*IF(G230=1,0.4,IF(G230=2,0.75,IF(G230="1 (kas 4 m. 1 k. nerengiamos)",0.52,1)))*IF(D230="olimpinė",1,IF(M230="Ne",0.5,1))*IF(D230="olimpinė",1,IF(J230&lt;8,0,1))*E230*IF(D230="olimpinė",1,IF(K230&lt;16,0,1))*IF(I230&lt;=1,1,1/I230)*IF(OR(A$5="Lietuvos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9.2089200000000009</v>
      </c>
    </row>
    <row r="231" spans="1:18">
      <c r="A231" s="1">
        <v>3</v>
      </c>
      <c r="B231" s="1" t="s">
        <v>66</v>
      </c>
      <c r="C231" s="12" t="s">
        <v>29</v>
      </c>
      <c r="D231" s="1" t="s">
        <v>41</v>
      </c>
      <c r="E231" s="1">
        <v>1</v>
      </c>
      <c r="F231" s="1" t="s">
        <v>69</v>
      </c>
      <c r="G231" s="1">
        <v>1</v>
      </c>
      <c r="H231" s="1" t="s">
        <v>32</v>
      </c>
      <c r="I231" s="1"/>
      <c r="J231" s="1">
        <v>18</v>
      </c>
      <c r="K231" s="1">
        <v>36</v>
      </c>
      <c r="L231" s="1">
        <v>1</v>
      </c>
      <c r="M231" s="1"/>
      <c r="N231" s="4">
        <f t="shared" si="162"/>
        <v>34</v>
      </c>
      <c r="O231" s="9">
        <f t="shared" si="163"/>
        <v>34</v>
      </c>
      <c r="P231" s="5">
        <f t="shared" si="164"/>
        <v>1.5299999999999998</v>
      </c>
      <c r="Q231" s="11">
        <f t="shared" si="165"/>
        <v>4.4999999999999991</v>
      </c>
      <c r="R231" s="10">
        <f t="shared" si="166"/>
        <v>14.922600000000003</v>
      </c>
    </row>
    <row r="232" spans="1:18">
      <c r="A232" s="1">
        <v>4</v>
      </c>
      <c r="B232" s="1" t="s">
        <v>123</v>
      </c>
      <c r="C232" s="12" t="s">
        <v>29</v>
      </c>
      <c r="D232" s="1" t="s">
        <v>30</v>
      </c>
      <c r="E232" s="1">
        <v>1</v>
      </c>
      <c r="F232" s="1" t="s">
        <v>67</v>
      </c>
      <c r="G232" s="1">
        <v>1</v>
      </c>
      <c r="H232" s="1" t="s">
        <v>32</v>
      </c>
      <c r="I232" s="1"/>
      <c r="J232" s="1">
        <v>14</v>
      </c>
      <c r="K232" s="1"/>
      <c r="L232" s="1">
        <v>7</v>
      </c>
      <c r="M232" s="1"/>
      <c r="N232" s="4">
        <f t="shared" si="162"/>
        <v>5.90625</v>
      </c>
      <c r="O232" s="9">
        <f t="shared" si="163"/>
        <v>5.90625</v>
      </c>
      <c r="P232" s="5">
        <f t="shared" si="164"/>
        <v>0.53549999999999998</v>
      </c>
      <c r="Q232" s="11">
        <f t="shared" si="165"/>
        <v>9.0666666666666664</v>
      </c>
      <c r="R232" s="10">
        <f t="shared" si="166"/>
        <v>2.7055350000000002</v>
      </c>
    </row>
    <row r="233" spans="1:18">
      <c r="A233" s="1">
        <v>5</v>
      </c>
      <c r="B233" s="1" t="s">
        <v>114</v>
      </c>
      <c r="C233" s="12" t="s">
        <v>38</v>
      </c>
      <c r="D233" s="1" t="s">
        <v>30</v>
      </c>
      <c r="E233" s="1">
        <v>1</v>
      </c>
      <c r="F233" s="1" t="s">
        <v>67</v>
      </c>
      <c r="G233" s="1">
        <v>1</v>
      </c>
      <c r="H233" s="1" t="s">
        <v>32</v>
      </c>
      <c r="I233" s="1"/>
      <c r="J233" s="1">
        <v>22</v>
      </c>
      <c r="K233" s="1"/>
      <c r="L233" s="1">
        <v>14</v>
      </c>
      <c r="M233" s="1"/>
      <c r="N233" s="4">
        <f t="shared" si="162"/>
        <v>4.3624999999999998</v>
      </c>
      <c r="O233" s="9">
        <f t="shared" si="163"/>
        <v>4.3624999999999998</v>
      </c>
      <c r="P233" s="5">
        <f t="shared" si="164"/>
        <v>0.153</v>
      </c>
      <c r="Q233" s="11">
        <f t="shared" si="165"/>
        <v>3.5071633237822351</v>
      </c>
      <c r="R233" s="10">
        <f t="shared" si="166"/>
        <v>1.8965099999999999</v>
      </c>
    </row>
    <row r="234" spans="1:18">
      <c r="A234" s="1">
        <v>6</v>
      </c>
      <c r="B234" s="1" t="s">
        <v>136</v>
      </c>
      <c r="C234" s="12" t="s">
        <v>77</v>
      </c>
      <c r="D234" s="1" t="s">
        <v>30</v>
      </c>
      <c r="E234" s="1">
        <v>1</v>
      </c>
      <c r="F234" s="1" t="s">
        <v>67</v>
      </c>
      <c r="G234" s="1">
        <v>1</v>
      </c>
      <c r="H234" s="1" t="s">
        <v>32</v>
      </c>
      <c r="I234" s="1"/>
      <c r="J234" s="1">
        <v>22</v>
      </c>
      <c r="K234" s="1"/>
      <c r="L234" s="1">
        <v>15</v>
      </c>
      <c r="M234" s="1"/>
      <c r="N234" s="4">
        <f t="shared" si="162"/>
        <v>4.2350000000000003</v>
      </c>
      <c r="O234" s="9">
        <f t="shared" si="163"/>
        <v>4.2350000000000003</v>
      </c>
      <c r="P234" s="5">
        <f t="shared" si="164"/>
        <v>7.6499999999999999E-2</v>
      </c>
      <c r="Q234" s="11">
        <f t="shared" si="165"/>
        <v>1.8063754427390788</v>
      </c>
      <c r="R234" s="10">
        <f t="shared" si="166"/>
        <v>1.8108300000000004</v>
      </c>
    </row>
    <row r="235" spans="1:18">
      <c r="A235" s="60" t="s">
        <v>43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  <c r="R235" s="10">
        <f>SUM(R229:R234)</f>
        <v>42.080955000000003</v>
      </c>
    </row>
    <row r="236" spans="1:18" ht="15.6">
      <c r="A236" s="24" t="s">
        <v>71</v>
      </c>
      <c r="B236" s="2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6"/>
    </row>
    <row r="237" spans="1:18">
      <c r="A237" s="50" t="s">
        <v>45</v>
      </c>
      <c r="B237" s="50"/>
      <c r="C237" s="50"/>
      <c r="D237" s="50"/>
      <c r="E237" s="50"/>
      <c r="F237" s="50"/>
      <c r="G237" s="50"/>
      <c r="H237" s="50"/>
      <c r="I237" s="50"/>
      <c r="J237" s="15"/>
      <c r="K237" s="15"/>
      <c r="L237" s="15"/>
      <c r="M237" s="15"/>
      <c r="N237" s="15"/>
      <c r="O237" s="15"/>
      <c r="P237" s="15"/>
      <c r="Q237" s="15"/>
      <c r="R237" s="16"/>
    </row>
    <row r="238" spans="1:18">
      <c r="A238" s="50"/>
      <c r="B238" s="50"/>
      <c r="C238" s="50"/>
      <c r="D238" s="50"/>
      <c r="E238" s="50"/>
      <c r="F238" s="50"/>
      <c r="G238" s="50"/>
      <c r="H238" s="50"/>
      <c r="I238" s="50"/>
      <c r="J238" s="15"/>
      <c r="K238" s="15"/>
      <c r="L238" s="15"/>
      <c r="M238" s="15"/>
      <c r="N238" s="15"/>
      <c r="O238" s="15"/>
      <c r="P238" s="15"/>
      <c r="Q238" s="15"/>
      <c r="R238" s="16"/>
    </row>
    <row r="239" spans="1:18">
      <c r="A239" s="63" t="s">
        <v>137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8"/>
    </row>
    <row r="240" spans="1:18" ht="16.8">
      <c r="A240" s="65" t="s">
        <v>27</v>
      </c>
      <c r="B240" s="66"/>
      <c r="C240" s="66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8"/>
    </row>
    <row r="241" spans="1:18">
      <c r="A241" s="63" t="s">
        <v>117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8"/>
    </row>
    <row r="242" spans="1:18">
      <c r="A242" s="1">
        <v>1</v>
      </c>
      <c r="B242" s="1" t="s">
        <v>138</v>
      </c>
      <c r="C242" s="12" t="s">
        <v>139</v>
      </c>
      <c r="D242" s="1" t="s">
        <v>30</v>
      </c>
      <c r="E242" s="1">
        <v>2</v>
      </c>
      <c r="F242" s="1" t="s">
        <v>67</v>
      </c>
      <c r="G242" s="1">
        <v>1</v>
      </c>
      <c r="H242" s="1" t="s">
        <v>32</v>
      </c>
      <c r="I242" s="1"/>
      <c r="J242" s="1">
        <v>16</v>
      </c>
      <c r="K242" s="1"/>
      <c r="L242" s="1">
        <v>10</v>
      </c>
      <c r="M242" s="1"/>
      <c r="N242" s="4">
        <f t="shared" ref="N242" si="167">(IF(F242="OŽ",IF(L242=1,550.8,IF(L242=2,426.38,IF(L242=3,342.14,IF(L242=4,181.44,IF(L242=5,168.48,IF(L242=6,155.52,IF(L242=7,148.5,IF(L242=8,144,0))))))))+IF(L242&lt;=8,0,IF(L242&lt;=16,137.7,IF(L242&lt;=24,108,IF(L242&lt;=32,80.1,IF(L242&lt;=36,52.2,0)))))-IF(L242&lt;=8,0,IF(L242&lt;=16,(L242-9)*2.754,IF(L242&lt;=24,(L242-17)* 2.754,IF(L242&lt;=32,(L242-25)* 2.754,IF(L242&lt;=36,(L242-33)*2.754,0))))),0)+IF(F242="PČ",IF(L242=1,449,IF(L242=2,314.6,IF(L242=3,238,IF(L242=4,172,IF(L242=5,159,IF(L242=6,145,IF(L242=7,132,IF(L242=8,119,0))))))))+IF(L242&lt;=8,0,IF(L242&lt;=16,88,IF(L242&lt;=24,55,IF(L242&lt;=32,22,0))))-IF(L242&lt;=8,0,IF(L242&lt;=16,(L242-9)*2.245,IF(L242&lt;=24,(L242-17)*2.245,IF(L242&lt;=32,(L242-25)*2.245,0)))),0)+IF(F242="PČneol",IF(L242=1,85,IF(L242=2,64.61,IF(L242=3,50.76,IF(L242=4,16.25,IF(L242=5,15,IF(L242=6,13.75,IF(L242=7,12.5,IF(L242=8,11.25,0))))))))+IF(L242&lt;=8,0,IF(L242&lt;=16,9,0))-IF(L242&lt;=8,0,IF(L242&lt;=16,(L242-9)*0.425,0)),0)+IF(F242="PŽ",IF(L242=1,85,IF(L242=2,59.5,IF(L242=3,45,IF(L242=4,32.5,IF(L242=5,30,IF(L242=6,27.5,IF(L242=7,25,IF(L242=8,22.5,0))))))))+IF(L242&lt;=8,0,IF(L242&lt;=16,19,IF(L242&lt;=24,13,IF(L242&lt;=32,8,0))))-IF(L242&lt;=8,0,IF(L242&lt;=16,(L242-9)*0.425,IF(L242&lt;=24,(L242-17)*0.425,IF(L242&lt;=32,(L242-25)*0.425,0)))),0)+IF(F242="EČ",IF(L242=1,204,IF(L242=2,156.24,IF(L242=3,123.84,IF(L242=4,72,IF(L242=5,66,IF(L242=6,60,IF(L242=7,54,IF(L242=8,48,0))))))))+IF(L242&lt;=8,0,IF(L242&lt;=16,40,IF(L242&lt;=24,25,0)))-IF(L242&lt;=8,0,IF(L242&lt;=16,(L242-9)*1.02,IF(L242&lt;=24,(L242-17)*1.02,0))),0)+IF(F242="EČneol",IF(L242=1,68,IF(L242=2,51.69,IF(L242=3,40.61,IF(L242=4,13,IF(L242=5,12,IF(L242=6,11,IF(L242=7,10,IF(L242=8,9,0)))))))))+IF(F242="EŽ",IF(L242=1,68,IF(L242=2,47.6,IF(L242=3,36,IF(L242=4,18,IF(L242=5,16.5,IF(L242=6,15,IF(L242=7,13.5,IF(L242=8,12,0))))))))+IF(L242&lt;=8,0,IF(L242&lt;=16,10,IF(L242&lt;=24,6,0)))-IF(L242&lt;=8,0,IF(L242&lt;=16,(L242-9)*0.34,IF(L242&lt;=24,(L242-17)*0.34,0))),0)+IF(F242="PT",IF(L242=1,68,IF(L242=2,52.08,IF(L242=3,41.28,IF(L242=4,24,IF(L242=5,22,IF(L242=6,20,IF(L242=7,18,IF(L242=8,16,0))))))))+IF(L242&lt;=8,0,IF(L242&lt;=16,13,IF(L242&lt;=24,9,IF(L242&lt;=32,4,0))))-IF(L242&lt;=8,0,IF(L242&lt;=16,(L242-9)*0.34,IF(L242&lt;=24,(L242-17)*0.34,IF(L242&lt;=32,(L242-25)*0.34,0)))),0)+IF(F242="JOŽ",IF(L242=1,85,IF(L242=2,59.5,IF(L242=3,45,IF(L242=4,32.5,IF(L242=5,30,IF(L242=6,27.5,IF(L242=7,25,IF(L242=8,22.5,0))))))))+IF(L242&lt;=8,0,IF(L242&lt;=16,19,IF(L242&lt;=24,13,0)))-IF(L242&lt;=8,0,IF(L242&lt;=16,(L242-9)*0.425,IF(L242&lt;=24,(L242-17)*0.425,0))),0)+IF(F242="JPČ",IF(L242=1,68,IF(L242=2,47.6,IF(L242=3,36,IF(L242=4,26,IF(L242=5,24,IF(L242=6,22,IF(L242=7,20,IF(L242=8,18,0))))))))+IF(L242&lt;=8,0,IF(L242&lt;=16,13,IF(L242&lt;=24,9,0)))-IF(L242&lt;=8,0,IF(L242&lt;=16,(L242-9)*0.34,IF(L242&lt;=24,(L242-17)*0.34,0))),0)+IF(F242="JEČ",IF(L242=1,34,IF(L242=2,26.04,IF(L242=3,20.6,IF(L242=4,12,IF(L242=5,11,IF(L242=6,10,IF(L242=7,9,IF(L242=8,8,0))))))))+IF(L242&lt;=8,0,IF(L242&lt;=16,6,0))-IF(L242&lt;=8,0,IF(L242&lt;=16,(L242-9)*0.17,0)),0)+IF(F242="JEOF",IF(L242=1,34,IF(L242=2,26.04,IF(L242=3,20.6,IF(L242=4,12,IF(L242=5,11,IF(L242=6,10,IF(L242=7,9,IF(L242=8,8,0))))))))+IF(L242&lt;=8,0,IF(L242&lt;=16,6,0))-IF(L242&lt;=8,0,IF(L242&lt;=16,(L242-9)*0.17,0)),0)+IF(F242="JnPČ",IF(L242=1,51,IF(L242=2,35.7,IF(L242=3,27,IF(L242=4,19.5,IF(L242=5,18,IF(L242=6,16.5,IF(L242=7,15,IF(L242=8,13.5,0))))))))+IF(L242&lt;=8,0,IF(L242&lt;=16,10,0))-IF(L242&lt;=8,0,IF(L242&lt;=16,(L242-9)*0.255,0)),0)+IF(F242="JnEČ",IF(L242=1,25.5,IF(L242=2,19.53,IF(L242=3,15.48,IF(L242=4,9,IF(L242=5,8.25,IF(L242=6,7.5,IF(L242=7,6.75,IF(L242=8,6,0))))))))+IF(L242&lt;=8,0,IF(L242&lt;=16,5,0))-IF(L242&lt;=8,0,IF(L242&lt;=16,(L242-9)*0.1275,0)),0)+IF(F242="JčPČ",IF(L242=1,21.25,IF(L242=2,14.5,IF(L242=3,11.5,IF(L242=4,7,IF(L242=5,6.5,IF(L242=6,6,IF(L242=7,5.5,IF(L242=8,5,0))))))))+IF(L242&lt;=8,0,IF(L242&lt;=16,4,0))-IF(L242&lt;=8,0,IF(L242&lt;=16,(L242-9)*0.10625,0)),0)+IF(F242="JčEČ",IF(L242=1,17,IF(L242=2,13.02,IF(L242=3,10.32,IF(L242=4,6,IF(L242=5,5.5,IF(L242=6,5,IF(L242=7,4.5,IF(L242=8,4,0))))))))+IF(L242&lt;=8,0,IF(L242&lt;=16,3,0))-IF(L242&lt;=8,0,IF(L242&lt;=16,(L242-9)*0.085,0)),0)+IF(F242="NEAK",IF(L242=1,11.48,IF(L242=2,8.79,IF(L242=3,6.97,IF(L242=4,4.05,IF(L242=5,3.71,IF(L242=6,3.38,IF(L242=7,3.04,IF(L242=8,2.7,0))))))))+IF(L242&lt;=8,0,IF(L242&lt;=16,2,IF(L242&lt;=24,1.3,0)))-IF(L242&lt;=8,0,IF(L242&lt;=16,(L242-9)*0.0574,IF(L242&lt;=24,(L242-17)*0.0574,0))),0))*IF(L242&lt;4,1,IF(OR(F242="PČ",F242="PŽ",F242="PT"),IF(J242&lt;32,J242/32,1),1))* IF(L242&lt;4,1,IF(OR(F242="EČ",F242="EŽ",F242="JOŽ",F242="JPČ",F242="NEAK"),IF(J242&lt;24,J242/24,1),1))*IF(L242&lt;4,1,IF(OR(F242="PČneol",F242="JEČ",F242="JEOF",F242="JnPČ",F242="JnEČ",F242="JčPČ",F242="JčEČ"),IF(J242&lt;16,J242/16,1),1))*IF(L242&lt;4,1,IF(F242="EČneol",IF(J242&lt;8,J242/8,1),1))</f>
        <v>4.8724999999999996</v>
      </c>
      <c r="O242" s="9">
        <f t="shared" ref="O242" si="168">IF(F242="OŽ",N242,IF(H242="Ne",IF(J242*0.3&lt;=J242-L242,N242,0),IF(J242*0.1&lt;=J242-L242,N242,0)))</f>
        <v>4.8724999999999996</v>
      </c>
      <c r="P242" s="5">
        <f t="shared" ref="P242" si="169">IF(O242=0,0,IF(F242="OŽ",IF(L242&gt;35,0,IF(J242&gt;35,(36-L242)*1.836,((36-L242)-(36-J242))*1.836)),0)+IF(F242="PČ",IF(L242&gt;31,0,IF(J242&gt;31,(32-L242)*1.347,((32-L242)-(32-J242))*1.347)),0)+ IF(F242="PČneol",IF(L242&gt;15,0,IF(J242&gt;15,(16-L242)*0.255,((16-L242)-(16-J242))*0.255)),0)+IF(F242="PŽ",IF(L242&gt;31,0,IF(J242&gt;31,(32-L242)*0.255,((32-L242)-(32-J242))*0.255)),0)+IF(F242="EČ",IF(L242&gt;23,0,IF(J242&gt;23,(24-L242)*0.612,((24-L242)-(24-J242))*0.612)),0)+IF(F242="EČneol",IF(L242&gt;7,0,IF(J242&gt;7,(8-L242)*0.204,((8-L242)-(8-J242))*0.204)),0)+IF(F242="EŽ",IF(L242&gt;23,0,IF(J242&gt;23,(24-L242)*0.204,((24-L242)-(24-J242))*0.204)),0)+IF(F242="PT",IF(L242&gt;31,0,IF(J242&gt;31,(32-L242)*0.204,((32-L242)-(32-J242))*0.204)),0)+IF(F242="JOŽ",IF(L242&gt;23,0,IF(J242&gt;23,(24-L242)*0.255,((24-L242)-(24-J242))*0.255)),0)+IF(F242="JPČ",IF(L242&gt;23,0,IF(J242&gt;23,(24-L242)*0.204,((24-L242)-(24-J242))*0.204)),0)+IF(F242="JEČ",IF(L242&gt;15,0,IF(J242&gt;15,(16-L242)*0.102,((16-L242)-(16-J242))*0.102)),0)+IF(F242="JEOF",IF(L242&gt;15,0,IF(J242&gt;15,(16-L242)*0.102,((16-L242)-(16-J242))*0.102)),0)+IF(F242="JnPČ",IF(L242&gt;15,0,IF(J242&gt;15,(16-L242)*0.153,((16-L242)-(16-J242))*0.153)),0)+IF(F242="JnEČ",IF(L242&gt;15,0,IF(J242&gt;15,(16-L242)*0.0765,((16-L242)-(16-J242))*0.0765)),0)+IF(F242="JčPČ",IF(L242&gt;15,0,IF(J242&gt;15,(16-L242)*0.06375,((16-L242)-(16-J242))*0.06375)),0)+IF(F242="JčEČ",IF(L242&gt;15,0,IF(J242&gt;15,(16-L242)*0.051,((16-L242)-(16-J242))*0.051)),0)+IF(F242="NEAK",IF(L242&gt;23,0,IF(J242&gt;23,(24-L242)*0.03444,((24-L242)-(24-J242))*0.03444)),0))</f>
        <v>0.45899999999999996</v>
      </c>
      <c r="Q242" s="11">
        <f t="shared" ref="Q242" si="170">IF(ISERROR(P242*100/N242),0,(P242*100/N242))</f>
        <v>9.4202154951257064</v>
      </c>
      <c r="R242" s="10">
        <f t="shared" ref="R242" si="171">IF(Q242&lt;=30,O242+P242,O242+O242*0.3)*IF(G242=1,0.4,IF(G242=2,0.75,IF(G242="1 (kas 4 m. 1 k. nerengiamos)",0.52,1)))*IF(D242="olimpinė",1,IF(M242="Ne",0.5,1))*IF(D242="olimpinė",1,IF(J242&lt;8,0,1))*E242*IF(D242="olimpinė",1,IF(K242&lt;16,0,1))*IF(I242&lt;=1,1,1/I242)*IF(OR(A$5="Lietuvos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4.4784599999999992</v>
      </c>
    </row>
    <row r="243" spans="1:18">
      <c r="A243" s="60" t="s">
        <v>43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2"/>
      <c r="R243" s="10">
        <f>SUM(R242:R242)</f>
        <v>4.4784599999999992</v>
      </c>
    </row>
    <row r="244" spans="1:18" ht="15.6">
      <c r="A244" s="24" t="s">
        <v>71</v>
      </c>
      <c r="B244" s="2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6"/>
    </row>
    <row r="245" spans="1:18">
      <c r="A245" s="50" t="s">
        <v>45</v>
      </c>
      <c r="B245" s="50"/>
      <c r="C245" s="50"/>
      <c r="D245" s="50"/>
      <c r="E245" s="50"/>
      <c r="F245" s="50"/>
      <c r="G245" s="50"/>
      <c r="H245" s="50"/>
      <c r="I245" s="50"/>
      <c r="J245" s="15"/>
      <c r="K245" s="15"/>
      <c r="L245" s="15"/>
      <c r="M245" s="15"/>
      <c r="N245" s="15"/>
      <c r="O245" s="15"/>
      <c r="P245" s="15"/>
      <c r="Q245" s="15"/>
      <c r="R245" s="16"/>
    </row>
    <row r="246" spans="1:18">
      <c r="A246" s="50"/>
      <c r="B246" s="50"/>
      <c r="C246" s="50"/>
      <c r="D246" s="50"/>
      <c r="E246" s="50"/>
      <c r="F246" s="50"/>
      <c r="G246" s="50"/>
      <c r="H246" s="50"/>
      <c r="I246" s="50"/>
      <c r="J246" s="15"/>
      <c r="K246" s="15"/>
      <c r="L246" s="15"/>
      <c r="M246" s="15"/>
      <c r="N246" s="15"/>
      <c r="O246" s="15"/>
      <c r="P246" s="15"/>
      <c r="Q246" s="15"/>
      <c r="R246" s="16"/>
    </row>
    <row r="247" spans="1:18">
      <c r="A247" s="63" t="s">
        <v>140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8"/>
    </row>
    <row r="248" spans="1:18" ht="16.8">
      <c r="A248" s="65" t="s">
        <v>27</v>
      </c>
      <c r="B248" s="66"/>
      <c r="C248" s="66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8"/>
    </row>
    <row r="249" spans="1:18">
      <c r="A249" s="63" t="s">
        <v>141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8"/>
    </row>
    <row r="250" spans="1:18">
      <c r="A250" s="1">
        <v>1</v>
      </c>
      <c r="B250" s="1" t="s">
        <v>52</v>
      </c>
      <c r="C250" s="12" t="s">
        <v>38</v>
      </c>
      <c r="D250" s="1" t="s">
        <v>30</v>
      </c>
      <c r="E250" s="1">
        <v>1</v>
      </c>
      <c r="F250" s="1" t="s">
        <v>49</v>
      </c>
      <c r="G250" s="1">
        <v>1</v>
      </c>
      <c r="H250" s="1" t="s">
        <v>32</v>
      </c>
      <c r="I250" s="1"/>
      <c r="J250" s="1">
        <v>36</v>
      </c>
      <c r="K250" s="1"/>
      <c r="L250" s="1">
        <v>1</v>
      </c>
      <c r="M250" s="1"/>
      <c r="N250" s="4">
        <f t="shared" ref="N250" si="172">(IF(F250="OŽ",IF(L250=1,550.8,IF(L250=2,426.38,IF(L250=3,342.14,IF(L250=4,181.44,IF(L250=5,168.48,IF(L250=6,155.52,IF(L250=7,148.5,IF(L250=8,144,0))))))))+IF(L250&lt;=8,0,IF(L250&lt;=16,137.7,IF(L250&lt;=24,108,IF(L250&lt;=32,80.1,IF(L250&lt;=36,52.2,0)))))-IF(L250&lt;=8,0,IF(L250&lt;=16,(L250-9)*2.754,IF(L250&lt;=24,(L250-17)* 2.754,IF(L250&lt;=32,(L250-25)* 2.754,IF(L250&lt;=36,(L250-33)*2.754,0))))),0)+IF(F250="PČ",IF(L250=1,449,IF(L250=2,314.6,IF(L250=3,238,IF(L250=4,172,IF(L250=5,159,IF(L250=6,145,IF(L250=7,132,IF(L250=8,119,0))))))))+IF(L250&lt;=8,0,IF(L250&lt;=16,88,IF(L250&lt;=24,55,IF(L250&lt;=32,22,0))))-IF(L250&lt;=8,0,IF(L250&lt;=16,(L250-9)*2.245,IF(L250&lt;=24,(L250-17)*2.245,IF(L250&lt;=32,(L250-25)*2.245,0)))),0)+IF(F250="PČneol",IF(L250=1,85,IF(L250=2,64.61,IF(L250=3,50.76,IF(L250=4,16.25,IF(L250=5,15,IF(L250=6,13.75,IF(L250=7,12.5,IF(L250=8,11.25,0))))))))+IF(L250&lt;=8,0,IF(L250&lt;=16,9,0))-IF(L250&lt;=8,0,IF(L250&lt;=16,(L250-9)*0.425,0)),0)+IF(F250="PŽ",IF(L250=1,85,IF(L250=2,59.5,IF(L250=3,45,IF(L250=4,32.5,IF(L250=5,30,IF(L250=6,27.5,IF(L250=7,25,IF(L250=8,22.5,0))))))))+IF(L250&lt;=8,0,IF(L250&lt;=16,19,IF(L250&lt;=24,13,IF(L250&lt;=32,8,0))))-IF(L250&lt;=8,0,IF(L250&lt;=16,(L250-9)*0.425,IF(L250&lt;=24,(L250-17)*0.425,IF(L250&lt;=32,(L250-25)*0.425,0)))),0)+IF(F250="EČ",IF(L250=1,204,IF(L250=2,156.24,IF(L250=3,123.84,IF(L250=4,72,IF(L250=5,66,IF(L250=6,60,IF(L250=7,54,IF(L250=8,48,0))))))))+IF(L250&lt;=8,0,IF(L250&lt;=16,40,IF(L250&lt;=24,25,0)))-IF(L250&lt;=8,0,IF(L250&lt;=16,(L250-9)*1.02,IF(L250&lt;=24,(L250-17)*1.02,0))),0)+IF(F250="EČneol",IF(L250=1,68,IF(L250=2,51.69,IF(L250=3,40.61,IF(L250=4,13,IF(L250=5,12,IF(L250=6,11,IF(L250=7,10,IF(L250=8,9,0)))))))))+IF(F250="EŽ",IF(L250=1,68,IF(L250=2,47.6,IF(L250=3,36,IF(L250=4,18,IF(L250=5,16.5,IF(L250=6,15,IF(L250=7,13.5,IF(L250=8,12,0))))))))+IF(L250&lt;=8,0,IF(L250&lt;=16,10,IF(L250&lt;=24,6,0)))-IF(L250&lt;=8,0,IF(L250&lt;=16,(L250-9)*0.34,IF(L250&lt;=24,(L250-17)*0.34,0))),0)+IF(F250="PT",IF(L250=1,68,IF(L250=2,52.08,IF(L250=3,41.28,IF(L250=4,24,IF(L250=5,22,IF(L250=6,20,IF(L250=7,18,IF(L250=8,16,0))))))))+IF(L250&lt;=8,0,IF(L250&lt;=16,13,IF(L250&lt;=24,9,IF(L250&lt;=32,4,0))))-IF(L250&lt;=8,0,IF(L250&lt;=16,(L250-9)*0.34,IF(L250&lt;=24,(L250-17)*0.34,IF(L250&lt;=32,(L250-25)*0.34,0)))),0)+IF(F250="JOŽ",IF(L250=1,85,IF(L250=2,59.5,IF(L250=3,45,IF(L250=4,32.5,IF(L250=5,30,IF(L250=6,27.5,IF(L250=7,25,IF(L250=8,22.5,0))))))))+IF(L250&lt;=8,0,IF(L250&lt;=16,19,IF(L250&lt;=24,13,0)))-IF(L250&lt;=8,0,IF(L250&lt;=16,(L250-9)*0.425,IF(L250&lt;=24,(L250-17)*0.425,0))),0)+IF(F250="JPČ",IF(L250=1,68,IF(L250=2,47.6,IF(L250=3,36,IF(L250=4,26,IF(L250=5,24,IF(L250=6,22,IF(L250=7,20,IF(L250=8,18,0))))))))+IF(L250&lt;=8,0,IF(L250&lt;=16,13,IF(L250&lt;=24,9,0)))-IF(L250&lt;=8,0,IF(L250&lt;=16,(L250-9)*0.34,IF(L250&lt;=24,(L250-17)*0.34,0))),0)+IF(F250="JEČ",IF(L250=1,34,IF(L250=2,26.04,IF(L250=3,20.6,IF(L250=4,12,IF(L250=5,11,IF(L250=6,10,IF(L250=7,9,IF(L250=8,8,0))))))))+IF(L250&lt;=8,0,IF(L250&lt;=16,6,0))-IF(L250&lt;=8,0,IF(L250&lt;=16,(L250-9)*0.17,0)),0)+IF(F250="JEOF",IF(L250=1,34,IF(L250=2,26.04,IF(L250=3,20.6,IF(L250=4,12,IF(L250=5,11,IF(L250=6,10,IF(L250=7,9,IF(L250=8,8,0))))))))+IF(L250&lt;=8,0,IF(L250&lt;=16,6,0))-IF(L250&lt;=8,0,IF(L250&lt;=16,(L250-9)*0.17,0)),0)+IF(F250="JnPČ",IF(L250=1,51,IF(L250=2,35.7,IF(L250=3,27,IF(L250=4,19.5,IF(L250=5,18,IF(L250=6,16.5,IF(L250=7,15,IF(L250=8,13.5,0))))))))+IF(L250&lt;=8,0,IF(L250&lt;=16,10,0))-IF(L250&lt;=8,0,IF(L250&lt;=16,(L250-9)*0.255,0)),0)+IF(F250="JnEČ",IF(L250=1,25.5,IF(L250=2,19.53,IF(L250=3,15.48,IF(L250=4,9,IF(L250=5,8.25,IF(L250=6,7.5,IF(L250=7,6.75,IF(L250=8,6,0))))))))+IF(L250&lt;=8,0,IF(L250&lt;=16,5,0))-IF(L250&lt;=8,0,IF(L250&lt;=16,(L250-9)*0.1275,0)),0)+IF(F250="JčPČ",IF(L250=1,21.25,IF(L250=2,14.5,IF(L250=3,11.5,IF(L250=4,7,IF(L250=5,6.5,IF(L250=6,6,IF(L250=7,5.5,IF(L250=8,5,0))))))))+IF(L250&lt;=8,0,IF(L250&lt;=16,4,0))-IF(L250&lt;=8,0,IF(L250&lt;=16,(L250-9)*0.10625,0)),0)+IF(F250="JčEČ",IF(L250=1,17,IF(L250=2,13.02,IF(L250=3,10.32,IF(L250=4,6,IF(L250=5,5.5,IF(L250=6,5,IF(L250=7,4.5,IF(L250=8,4,0))))))))+IF(L250&lt;=8,0,IF(L250&lt;=16,3,0))-IF(L250&lt;=8,0,IF(L250&lt;=16,(L250-9)*0.085,0)),0)+IF(F250="NEAK",IF(L250=1,11.48,IF(L250=2,8.79,IF(L250=3,6.97,IF(L250=4,4.05,IF(L250=5,3.71,IF(L250=6,3.38,IF(L250=7,3.04,IF(L250=8,2.7,0))))))))+IF(L250&lt;=8,0,IF(L250&lt;=16,2,IF(L250&lt;=24,1.3,0)))-IF(L250&lt;=8,0,IF(L250&lt;=16,(L250-9)*0.0574,IF(L250&lt;=24,(L250-17)*0.0574,0))),0))*IF(L250&lt;4,1,IF(OR(F250="PČ",F250="PŽ",F250="PT"),IF(J250&lt;32,J250/32,1),1))* IF(L250&lt;4,1,IF(OR(F250="EČ",F250="EŽ",F250="JOŽ",F250="JPČ",F250="NEAK"),IF(J250&lt;24,J250/24,1),1))*IF(L250&lt;4,1,IF(OR(F250="PČneol",F250="JEČ",F250="JEOF",F250="JnPČ",F250="JnEČ",F250="JčPČ",F250="JčEČ"),IF(J250&lt;16,J250/16,1),1))*IF(L250&lt;4,1,IF(F250="EČneol",IF(J250&lt;8,J250/8,1),1))</f>
        <v>68</v>
      </c>
      <c r="O250" s="9">
        <f t="shared" ref="O250" si="173">IF(F250="OŽ",N250,IF(H250="Ne",IF(J250*0.3&lt;=J250-L250,N250,0),IF(J250*0.1&lt;=J250-L250,N250,0)))</f>
        <v>68</v>
      </c>
      <c r="P250" s="5">
        <f t="shared" ref="P250" si="174">IF(O250=0,0,IF(F250="OŽ",IF(L250&gt;35,0,IF(J250&gt;35,(36-L250)*1.836,((36-L250)-(36-J250))*1.836)),0)+IF(F250="PČ",IF(L250&gt;31,0,IF(J250&gt;31,(32-L250)*1.347,((32-L250)-(32-J250))*1.347)),0)+ IF(F250="PČneol",IF(L250&gt;15,0,IF(J250&gt;15,(16-L250)*0.255,((16-L250)-(16-J250))*0.255)),0)+IF(F250="PŽ",IF(L250&gt;31,0,IF(J250&gt;31,(32-L250)*0.255,((32-L250)-(32-J250))*0.255)),0)+IF(F250="EČ",IF(L250&gt;23,0,IF(J250&gt;23,(24-L250)*0.612,((24-L250)-(24-J250))*0.612)),0)+IF(F250="EČneol",IF(L250&gt;7,0,IF(J250&gt;7,(8-L250)*0.204,((8-L250)-(8-J250))*0.204)),0)+IF(F250="EŽ",IF(L250&gt;23,0,IF(J250&gt;23,(24-L250)*0.204,((24-L250)-(24-J250))*0.204)),0)+IF(F250="PT",IF(L250&gt;31,0,IF(J250&gt;31,(32-L250)*0.204,((32-L250)-(32-J250))*0.204)),0)+IF(F250="JOŽ",IF(L250&gt;23,0,IF(J250&gt;23,(24-L250)*0.255,((24-L250)-(24-J250))*0.255)),0)+IF(F250="JPČ",IF(L250&gt;23,0,IF(J250&gt;23,(24-L250)*0.204,((24-L250)-(24-J250))*0.204)),0)+IF(F250="JEČ",IF(L250&gt;15,0,IF(J250&gt;15,(16-L250)*0.102,((16-L250)-(16-J250))*0.102)),0)+IF(F250="JEOF",IF(L250&gt;15,0,IF(J250&gt;15,(16-L250)*0.102,((16-L250)-(16-J250))*0.102)),0)+IF(F250="JnPČ",IF(L250&gt;15,0,IF(J250&gt;15,(16-L250)*0.153,((16-L250)-(16-J250))*0.153)),0)+IF(F250="JnEČ",IF(L250&gt;15,0,IF(J250&gt;15,(16-L250)*0.0765,((16-L250)-(16-J250))*0.0765)),0)+IF(F250="JčPČ",IF(L250&gt;15,0,IF(J250&gt;15,(16-L250)*0.06375,((16-L250)-(16-J250))*0.06375)),0)+IF(F250="JčEČ",IF(L250&gt;15,0,IF(J250&gt;15,(16-L250)*0.051,((16-L250)-(16-J250))*0.051)),0)+IF(F250="NEAK",IF(L250&gt;23,0,IF(J250&gt;23,(24-L250)*0.03444,((24-L250)-(24-J250))*0.03444)),0))</f>
        <v>4.6919999999999993</v>
      </c>
      <c r="Q250" s="11">
        <f t="shared" ref="Q250" si="175">IF(ISERROR(P250*100/N250),0,(P250*100/N250))</f>
        <v>6.8999999999999986</v>
      </c>
      <c r="R250" s="10">
        <f t="shared" ref="R250" si="176">IF(Q250&lt;=30,O250+P250,O250+O250*0.3)*IF(G250=1,0.4,IF(G250=2,0.75,IF(G250="1 (kas 4 m. 1 k. nerengiamos)",0.52,1)))*IF(D250="olimpinė",1,IF(M250="Ne",0.5,1))*IF(D250="olimpinė",1,IF(J250&lt;8,0,1))*E250*IF(D250="olimpinė",1,IF(K250&lt;16,0,1))*IF(I250&lt;=1,1,1/I250)*IF(OR(A$5="Lietuvos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30.530639999999998</v>
      </c>
    </row>
    <row r="251" spans="1:18">
      <c r="A251" s="1">
        <v>2</v>
      </c>
      <c r="B251" s="1" t="s">
        <v>66</v>
      </c>
      <c r="C251" s="12" t="s">
        <v>115</v>
      </c>
      <c r="D251" s="1" t="s">
        <v>30</v>
      </c>
      <c r="E251" s="1">
        <v>1</v>
      </c>
      <c r="F251" s="1" t="s">
        <v>49</v>
      </c>
      <c r="G251" s="1">
        <v>1</v>
      </c>
      <c r="H251" s="1" t="s">
        <v>32</v>
      </c>
      <c r="I251" s="1"/>
      <c r="J251" s="1">
        <v>24</v>
      </c>
      <c r="K251" s="1"/>
      <c r="L251" s="1">
        <v>4</v>
      </c>
      <c r="M251" s="1"/>
      <c r="N251" s="4">
        <f t="shared" ref="N251:N257" si="177">(IF(F251="OŽ",IF(L251=1,550.8,IF(L251=2,426.38,IF(L251=3,342.14,IF(L251=4,181.44,IF(L251=5,168.48,IF(L251=6,155.52,IF(L251=7,148.5,IF(L251=8,144,0))))))))+IF(L251&lt;=8,0,IF(L251&lt;=16,137.7,IF(L251&lt;=24,108,IF(L251&lt;=32,80.1,IF(L251&lt;=36,52.2,0)))))-IF(L251&lt;=8,0,IF(L251&lt;=16,(L251-9)*2.754,IF(L251&lt;=24,(L251-17)* 2.754,IF(L251&lt;=32,(L251-25)* 2.754,IF(L251&lt;=36,(L251-33)*2.754,0))))),0)+IF(F251="PČ",IF(L251=1,449,IF(L251=2,314.6,IF(L251=3,238,IF(L251=4,172,IF(L251=5,159,IF(L251=6,145,IF(L251=7,132,IF(L251=8,119,0))))))))+IF(L251&lt;=8,0,IF(L251&lt;=16,88,IF(L251&lt;=24,55,IF(L251&lt;=32,22,0))))-IF(L251&lt;=8,0,IF(L251&lt;=16,(L251-9)*2.245,IF(L251&lt;=24,(L251-17)*2.245,IF(L251&lt;=32,(L251-25)*2.245,0)))),0)+IF(F251="PČneol",IF(L251=1,85,IF(L251=2,64.61,IF(L251=3,50.76,IF(L251=4,16.25,IF(L251=5,15,IF(L251=6,13.75,IF(L251=7,12.5,IF(L251=8,11.25,0))))))))+IF(L251&lt;=8,0,IF(L251&lt;=16,9,0))-IF(L251&lt;=8,0,IF(L251&lt;=16,(L251-9)*0.425,0)),0)+IF(F251="PŽ",IF(L251=1,85,IF(L251=2,59.5,IF(L251=3,45,IF(L251=4,32.5,IF(L251=5,30,IF(L251=6,27.5,IF(L251=7,25,IF(L251=8,22.5,0))))))))+IF(L251&lt;=8,0,IF(L251&lt;=16,19,IF(L251&lt;=24,13,IF(L251&lt;=32,8,0))))-IF(L251&lt;=8,0,IF(L251&lt;=16,(L251-9)*0.425,IF(L251&lt;=24,(L251-17)*0.425,IF(L251&lt;=32,(L251-25)*0.425,0)))),0)+IF(F251="EČ",IF(L251=1,204,IF(L251=2,156.24,IF(L251=3,123.84,IF(L251=4,72,IF(L251=5,66,IF(L251=6,60,IF(L251=7,54,IF(L251=8,48,0))))))))+IF(L251&lt;=8,0,IF(L251&lt;=16,40,IF(L251&lt;=24,25,0)))-IF(L251&lt;=8,0,IF(L251&lt;=16,(L251-9)*1.02,IF(L251&lt;=24,(L251-17)*1.02,0))),0)+IF(F251="EČneol",IF(L251=1,68,IF(L251=2,51.69,IF(L251=3,40.61,IF(L251=4,13,IF(L251=5,12,IF(L251=6,11,IF(L251=7,10,IF(L251=8,9,0)))))))))+IF(F251="EŽ",IF(L251=1,68,IF(L251=2,47.6,IF(L251=3,36,IF(L251=4,18,IF(L251=5,16.5,IF(L251=6,15,IF(L251=7,13.5,IF(L251=8,12,0))))))))+IF(L251&lt;=8,0,IF(L251&lt;=16,10,IF(L251&lt;=24,6,0)))-IF(L251&lt;=8,0,IF(L251&lt;=16,(L251-9)*0.34,IF(L251&lt;=24,(L251-17)*0.34,0))),0)+IF(F251="PT",IF(L251=1,68,IF(L251=2,52.08,IF(L251=3,41.28,IF(L251=4,24,IF(L251=5,22,IF(L251=6,20,IF(L251=7,18,IF(L251=8,16,0))))))))+IF(L251&lt;=8,0,IF(L251&lt;=16,13,IF(L251&lt;=24,9,IF(L251&lt;=32,4,0))))-IF(L251&lt;=8,0,IF(L251&lt;=16,(L251-9)*0.34,IF(L251&lt;=24,(L251-17)*0.34,IF(L251&lt;=32,(L251-25)*0.34,0)))),0)+IF(F251="JOŽ",IF(L251=1,85,IF(L251=2,59.5,IF(L251=3,45,IF(L251=4,32.5,IF(L251=5,30,IF(L251=6,27.5,IF(L251=7,25,IF(L251=8,22.5,0))))))))+IF(L251&lt;=8,0,IF(L251&lt;=16,19,IF(L251&lt;=24,13,0)))-IF(L251&lt;=8,0,IF(L251&lt;=16,(L251-9)*0.425,IF(L251&lt;=24,(L251-17)*0.425,0))),0)+IF(F251="JPČ",IF(L251=1,68,IF(L251=2,47.6,IF(L251=3,36,IF(L251=4,26,IF(L251=5,24,IF(L251=6,22,IF(L251=7,20,IF(L251=8,18,0))))))))+IF(L251&lt;=8,0,IF(L251&lt;=16,13,IF(L251&lt;=24,9,0)))-IF(L251&lt;=8,0,IF(L251&lt;=16,(L251-9)*0.34,IF(L251&lt;=24,(L251-17)*0.34,0))),0)+IF(F251="JEČ",IF(L251=1,34,IF(L251=2,26.04,IF(L251=3,20.6,IF(L251=4,12,IF(L251=5,11,IF(L251=6,10,IF(L251=7,9,IF(L251=8,8,0))))))))+IF(L251&lt;=8,0,IF(L251&lt;=16,6,0))-IF(L251&lt;=8,0,IF(L251&lt;=16,(L251-9)*0.17,0)),0)+IF(F251="JEOF",IF(L251=1,34,IF(L251=2,26.04,IF(L251=3,20.6,IF(L251=4,12,IF(L251=5,11,IF(L251=6,10,IF(L251=7,9,IF(L251=8,8,0))))))))+IF(L251&lt;=8,0,IF(L251&lt;=16,6,0))-IF(L251&lt;=8,0,IF(L251&lt;=16,(L251-9)*0.17,0)),0)+IF(F251="JnPČ",IF(L251=1,51,IF(L251=2,35.7,IF(L251=3,27,IF(L251=4,19.5,IF(L251=5,18,IF(L251=6,16.5,IF(L251=7,15,IF(L251=8,13.5,0))))))))+IF(L251&lt;=8,0,IF(L251&lt;=16,10,0))-IF(L251&lt;=8,0,IF(L251&lt;=16,(L251-9)*0.255,0)),0)+IF(F251="JnEČ",IF(L251=1,25.5,IF(L251=2,19.53,IF(L251=3,15.48,IF(L251=4,9,IF(L251=5,8.25,IF(L251=6,7.5,IF(L251=7,6.75,IF(L251=8,6,0))))))))+IF(L251&lt;=8,0,IF(L251&lt;=16,5,0))-IF(L251&lt;=8,0,IF(L251&lt;=16,(L251-9)*0.1275,0)),0)+IF(F251="JčPČ",IF(L251=1,21.25,IF(L251=2,14.5,IF(L251=3,11.5,IF(L251=4,7,IF(L251=5,6.5,IF(L251=6,6,IF(L251=7,5.5,IF(L251=8,5,0))))))))+IF(L251&lt;=8,0,IF(L251&lt;=16,4,0))-IF(L251&lt;=8,0,IF(L251&lt;=16,(L251-9)*0.10625,0)),0)+IF(F251="JčEČ",IF(L251=1,17,IF(L251=2,13.02,IF(L251=3,10.32,IF(L251=4,6,IF(L251=5,5.5,IF(L251=6,5,IF(L251=7,4.5,IF(L251=8,4,0))))))))+IF(L251&lt;=8,0,IF(L251&lt;=16,3,0))-IF(L251&lt;=8,0,IF(L251&lt;=16,(L251-9)*0.085,0)),0)+IF(F251="NEAK",IF(L251=1,11.48,IF(L251=2,8.79,IF(L251=3,6.97,IF(L251=4,4.05,IF(L251=5,3.71,IF(L251=6,3.38,IF(L251=7,3.04,IF(L251=8,2.7,0))))))))+IF(L251&lt;=8,0,IF(L251&lt;=16,2,IF(L251&lt;=24,1.3,0)))-IF(L251&lt;=8,0,IF(L251&lt;=16,(L251-9)*0.0574,IF(L251&lt;=24,(L251-17)*0.0574,0))),0))*IF(L251&lt;4,1,IF(OR(F251="PČ",F251="PŽ",F251="PT"),IF(J251&lt;32,J251/32,1),1))* IF(L251&lt;4,1,IF(OR(F251="EČ",F251="EŽ",F251="JOŽ",F251="JPČ",F251="NEAK"),IF(J251&lt;24,J251/24,1),1))*IF(L251&lt;4,1,IF(OR(F251="PČneol",F251="JEČ",F251="JEOF",F251="JnPČ",F251="JnEČ",F251="JčPČ",F251="JčEČ"),IF(J251&lt;16,J251/16,1),1))*IF(L251&lt;4,1,IF(F251="EČneol",IF(J251&lt;8,J251/8,1),1))</f>
        <v>26</v>
      </c>
      <c r="O251" s="9">
        <f t="shared" ref="O251:O257" si="178">IF(F251="OŽ",N251,IF(H251="Ne",IF(J251*0.3&lt;=J251-L251,N251,0),IF(J251*0.1&lt;=J251-L251,N251,0)))</f>
        <v>26</v>
      </c>
      <c r="P251" s="5">
        <f t="shared" ref="P251:P257" si="179">IF(O251=0,0,IF(F251="OŽ",IF(L251&gt;35,0,IF(J251&gt;35,(36-L251)*1.836,((36-L251)-(36-J251))*1.836)),0)+IF(F251="PČ",IF(L251&gt;31,0,IF(J251&gt;31,(32-L251)*1.347,((32-L251)-(32-J251))*1.347)),0)+ IF(F251="PČneol",IF(L251&gt;15,0,IF(J251&gt;15,(16-L251)*0.255,((16-L251)-(16-J251))*0.255)),0)+IF(F251="PŽ",IF(L251&gt;31,0,IF(J251&gt;31,(32-L251)*0.255,((32-L251)-(32-J251))*0.255)),0)+IF(F251="EČ",IF(L251&gt;23,0,IF(J251&gt;23,(24-L251)*0.612,((24-L251)-(24-J251))*0.612)),0)+IF(F251="EČneol",IF(L251&gt;7,0,IF(J251&gt;7,(8-L251)*0.204,((8-L251)-(8-J251))*0.204)),0)+IF(F251="EŽ",IF(L251&gt;23,0,IF(J251&gt;23,(24-L251)*0.204,((24-L251)-(24-J251))*0.204)),0)+IF(F251="PT",IF(L251&gt;31,0,IF(J251&gt;31,(32-L251)*0.204,((32-L251)-(32-J251))*0.204)),0)+IF(F251="JOŽ",IF(L251&gt;23,0,IF(J251&gt;23,(24-L251)*0.255,((24-L251)-(24-J251))*0.255)),0)+IF(F251="JPČ",IF(L251&gt;23,0,IF(J251&gt;23,(24-L251)*0.204,((24-L251)-(24-J251))*0.204)),0)+IF(F251="JEČ",IF(L251&gt;15,0,IF(J251&gt;15,(16-L251)*0.102,((16-L251)-(16-J251))*0.102)),0)+IF(F251="JEOF",IF(L251&gt;15,0,IF(J251&gt;15,(16-L251)*0.102,((16-L251)-(16-J251))*0.102)),0)+IF(F251="JnPČ",IF(L251&gt;15,0,IF(J251&gt;15,(16-L251)*0.153,((16-L251)-(16-J251))*0.153)),0)+IF(F251="JnEČ",IF(L251&gt;15,0,IF(J251&gt;15,(16-L251)*0.0765,((16-L251)-(16-J251))*0.0765)),0)+IF(F251="JčPČ",IF(L251&gt;15,0,IF(J251&gt;15,(16-L251)*0.06375,((16-L251)-(16-J251))*0.06375)),0)+IF(F251="JčEČ",IF(L251&gt;15,0,IF(J251&gt;15,(16-L251)*0.051,((16-L251)-(16-J251))*0.051)),0)+IF(F251="NEAK",IF(L251&gt;23,0,IF(J251&gt;23,(24-L251)*0.03444,((24-L251)-(24-J251))*0.03444)),0))</f>
        <v>4.08</v>
      </c>
      <c r="Q251" s="11">
        <f t="shared" ref="Q251:Q257" si="180">IF(ISERROR(P251*100/N251),0,(P251*100/N251))</f>
        <v>15.692307692307692</v>
      </c>
      <c r="R251" s="10">
        <f t="shared" ref="R251:R257" si="181">IF(Q251&lt;=30,O251+P251,O251+O251*0.3)*IF(G251=1,0.4,IF(G251=2,0.75,IF(G251="1 (kas 4 m. 1 k. nerengiamos)",0.52,1)))*IF(D251="olimpinė",1,IF(M251="Ne",0.5,1))*IF(D251="olimpinė",1,IF(J251&lt;8,0,1))*E251*IF(D251="olimpinė",1,IF(K251&lt;16,0,1))*IF(I251&lt;=1,1,1/I251)*IF(OR(A$5="Lietuvos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12.633600000000001</v>
      </c>
    </row>
    <row r="252" spans="1:18">
      <c r="A252" s="1">
        <v>3</v>
      </c>
      <c r="B252" s="1" t="s">
        <v>142</v>
      </c>
      <c r="C252" s="12" t="s">
        <v>51</v>
      </c>
      <c r="D252" s="1" t="s">
        <v>30</v>
      </c>
      <c r="E252" s="1">
        <v>2</v>
      </c>
      <c r="F252" s="1" t="s">
        <v>54</v>
      </c>
      <c r="G252" s="1">
        <v>1</v>
      </c>
      <c r="H252" s="1" t="s">
        <v>32</v>
      </c>
      <c r="I252" s="1"/>
      <c r="J252" s="1">
        <v>22</v>
      </c>
      <c r="K252" s="1"/>
      <c r="L252" s="1">
        <v>15</v>
      </c>
      <c r="M252" s="1"/>
      <c r="N252" s="4">
        <f t="shared" si="177"/>
        <v>8.4700000000000006</v>
      </c>
      <c r="O252" s="9">
        <f t="shared" si="178"/>
        <v>8.4700000000000006</v>
      </c>
      <c r="P252" s="5">
        <f t="shared" si="179"/>
        <v>0.153</v>
      </c>
      <c r="Q252" s="11">
        <f t="shared" si="180"/>
        <v>1.8063754427390788</v>
      </c>
      <c r="R252" s="10">
        <f t="shared" si="181"/>
        <v>7.2433200000000015</v>
      </c>
    </row>
    <row r="253" spans="1:18">
      <c r="A253" s="1">
        <v>4</v>
      </c>
      <c r="B253" s="1" t="s">
        <v>66</v>
      </c>
      <c r="C253" s="12" t="s">
        <v>29</v>
      </c>
      <c r="D253" s="1" t="s">
        <v>41</v>
      </c>
      <c r="E253" s="1">
        <v>1</v>
      </c>
      <c r="F253" s="1" t="s">
        <v>49</v>
      </c>
      <c r="G253" s="1">
        <v>1</v>
      </c>
      <c r="H253" s="1" t="s">
        <v>32</v>
      </c>
      <c r="I253" s="1"/>
      <c r="J253" s="1">
        <v>19</v>
      </c>
      <c r="K253" s="1">
        <v>60</v>
      </c>
      <c r="L253" s="1">
        <v>1</v>
      </c>
      <c r="M253" s="1"/>
      <c r="N253" s="4">
        <f t="shared" si="177"/>
        <v>68</v>
      </c>
      <c r="O253" s="9">
        <f t="shared" si="178"/>
        <v>68</v>
      </c>
      <c r="P253" s="5">
        <f t="shared" si="179"/>
        <v>3.6719999999999997</v>
      </c>
      <c r="Q253" s="11">
        <f t="shared" si="180"/>
        <v>5.3999999999999995</v>
      </c>
      <c r="R253" s="10">
        <f t="shared" si="181"/>
        <v>30.102240000000002</v>
      </c>
    </row>
    <row r="254" spans="1:18">
      <c r="A254" s="1">
        <v>5</v>
      </c>
      <c r="B254" s="1" t="s">
        <v>136</v>
      </c>
      <c r="C254" s="12" t="s">
        <v>77</v>
      </c>
      <c r="D254" s="1" t="s">
        <v>30</v>
      </c>
      <c r="E254" s="1">
        <v>1</v>
      </c>
      <c r="F254" s="1" t="s">
        <v>54</v>
      </c>
      <c r="G254" s="1">
        <v>1</v>
      </c>
      <c r="H254" s="1" t="s">
        <v>32</v>
      </c>
      <c r="I254" s="1"/>
      <c r="J254" s="1">
        <v>33</v>
      </c>
      <c r="K254" s="1"/>
      <c r="L254" s="1">
        <v>15</v>
      </c>
      <c r="M254" s="1"/>
      <c r="N254" s="4">
        <f t="shared" si="177"/>
        <v>8.4700000000000006</v>
      </c>
      <c r="O254" s="9">
        <f t="shared" si="178"/>
        <v>8.4700000000000006</v>
      </c>
      <c r="P254" s="5">
        <f t="shared" si="179"/>
        <v>0.153</v>
      </c>
      <c r="Q254" s="11">
        <f t="shared" si="180"/>
        <v>1.8063754427390788</v>
      </c>
      <c r="R254" s="10">
        <f t="shared" si="181"/>
        <v>3.6216600000000008</v>
      </c>
    </row>
    <row r="255" spans="1:18">
      <c r="A255" s="1">
        <v>6</v>
      </c>
      <c r="B255" s="1" t="s">
        <v>114</v>
      </c>
      <c r="C255" s="12" t="s">
        <v>38</v>
      </c>
      <c r="D255" s="1" t="s">
        <v>30</v>
      </c>
      <c r="E255" s="1">
        <v>1</v>
      </c>
      <c r="F255" s="1" t="s">
        <v>54</v>
      </c>
      <c r="G255" s="1">
        <v>1</v>
      </c>
      <c r="H255" s="1" t="s">
        <v>32</v>
      </c>
      <c r="I255" s="1"/>
      <c r="J255" s="1">
        <v>33</v>
      </c>
      <c r="K255" s="1"/>
      <c r="L255" s="1">
        <v>15</v>
      </c>
      <c r="M255" s="1"/>
      <c r="N255" s="4">
        <f t="shared" si="177"/>
        <v>8.4700000000000006</v>
      </c>
      <c r="O255" s="9">
        <f t="shared" si="178"/>
        <v>8.4700000000000006</v>
      </c>
      <c r="P255" s="5">
        <f t="shared" si="179"/>
        <v>0.153</v>
      </c>
      <c r="Q255" s="11">
        <f t="shared" si="180"/>
        <v>1.8063754427390788</v>
      </c>
      <c r="R255" s="10">
        <f t="shared" si="181"/>
        <v>3.6216600000000008</v>
      </c>
    </row>
    <row r="256" spans="1:18">
      <c r="A256" s="1">
        <v>7</v>
      </c>
      <c r="B256" s="1" t="s">
        <v>143</v>
      </c>
      <c r="C256" s="12" t="s">
        <v>29</v>
      </c>
      <c r="D256" s="1" t="s">
        <v>30</v>
      </c>
      <c r="E256" s="1">
        <v>1</v>
      </c>
      <c r="F256" s="1" t="s">
        <v>54</v>
      </c>
      <c r="G256" s="1">
        <v>1</v>
      </c>
      <c r="H256" s="1" t="s">
        <v>32</v>
      </c>
      <c r="I256" s="1"/>
      <c r="J256" s="1">
        <v>24</v>
      </c>
      <c r="K256" s="1"/>
      <c r="L256" s="1">
        <v>13</v>
      </c>
      <c r="M256" s="1"/>
      <c r="N256" s="4">
        <f t="shared" si="177"/>
        <v>8.98</v>
      </c>
      <c r="O256" s="9">
        <f t="shared" si="178"/>
        <v>8.98</v>
      </c>
      <c r="P256" s="5">
        <f t="shared" si="179"/>
        <v>0.45899999999999996</v>
      </c>
      <c r="Q256" s="11">
        <f t="shared" si="180"/>
        <v>5.1113585746102448</v>
      </c>
      <c r="R256" s="10">
        <f t="shared" si="181"/>
        <v>3.9643800000000007</v>
      </c>
    </row>
    <row r="257" spans="1:18">
      <c r="A257" s="1">
        <v>8</v>
      </c>
      <c r="B257" s="1" t="s">
        <v>120</v>
      </c>
      <c r="C257" s="12" t="s">
        <v>29</v>
      </c>
      <c r="D257" s="1" t="s">
        <v>30</v>
      </c>
      <c r="E257" s="1">
        <v>1</v>
      </c>
      <c r="F257" s="1" t="s">
        <v>49</v>
      </c>
      <c r="G257" s="1">
        <v>1</v>
      </c>
      <c r="H257" s="1" t="s">
        <v>32</v>
      </c>
      <c r="I257" s="1"/>
      <c r="J257" s="1">
        <v>22</v>
      </c>
      <c r="K257" s="1"/>
      <c r="L257" s="1">
        <v>13</v>
      </c>
      <c r="M257" s="1"/>
      <c r="N257" s="4">
        <f t="shared" si="177"/>
        <v>10.67</v>
      </c>
      <c r="O257" s="9">
        <f t="shared" si="178"/>
        <v>10.67</v>
      </c>
      <c r="P257" s="5">
        <f t="shared" si="179"/>
        <v>1.8359999999999999</v>
      </c>
      <c r="Q257" s="11">
        <f t="shared" si="180"/>
        <v>17.207122774133083</v>
      </c>
      <c r="R257" s="10">
        <f t="shared" si="181"/>
        <v>5.2525200000000005</v>
      </c>
    </row>
    <row r="258" spans="1:18">
      <c r="A258" s="60" t="s">
        <v>43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2"/>
      <c r="R258" s="10">
        <f>SUM(R250:R257)</f>
        <v>96.970020000000034</v>
      </c>
    </row>
    <row r="259" spans="1:18" ht="15.6">
      <c r="A259" s="24" t="s">
        <v>71</v>
      </c>
      <c r="B259" s="2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6"/>
    </row>
    <row r="260" spans="1:18">
      <c r="A260" s="50" t="s">
        <v>45</v>
      </c>
      <c r="B260" s="50"/>
      <c r="C260" s="50"/>
      <c r="D260" s="50"/>
      <c r="E260" s="50"/>
      <c r="F260" s="50"/>
      <c r="G260" s="50"/>
      <c r="H260" s="50"/>
      <c r="I260" s="50"/>
      <c r="J260" s="15"/>
      <c r="K260" s="15"/>
      <c r="L260" s="15"/>
      <c r="M260" s="15"/>
      <c r="N260" s="15"/>
      <c r="O260" s="15"/>
      <c r="P260" s="15"/>
      <c r="Q260" s="15"/>
      <c r="R260" s="16"/>
    </row>
    <row r="261" spans="1:18">
      <c r="A261" s="50"/>
      <c r="B261" s="50"/>
      <c r="C261" s="50"/>
      <c r="D261" s="50"/>
      <c r="E261" s="50"/>
      <c r="F261" s="50"/>
      <c r="G261" s="50"/>
      <c r="H261" s="50"/>
      <c r="I261" s="50"/>
      <c r="J261" s="15"/>
      <c r="K261" s="15"/>
      <c r="L261" s="15"/>
      <c r="M261" s="15"/>
      <c r="N261" s="15"/>
      <c r="O261" s="15"/>
      <c r="P261" s="15"/>
      <c r="Q261" s="15"/>
      <c r="R261" s="16"/>
    </row>
    <row r="262" spans="1:18">
      <c r="A262" s="63" t="s">
        <v>144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8"/>
    </row>
    <row r="263" spans="1:18" ht="16.8">
      <c r="A263" s="65" t="s">
        <v>27</v>
      </c>
      <c r="B263" s="66"/>
      <c r="C263" s="66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8"/>
    </row>
    <row r="264" spans="1:18">
      <c r="A264" s="63" t="s">
        <v>145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8"/>
    </row>
    <row r="265" spans="1:18" ht="13.95" customHeight="1">
      <c r="A265" s="1">
        <v>1</v>
      </c>
      <c r="B265" s="1" t="s">
        <v>52</v>
      </c>
      <c r="C265" s="12" t="s">
        <v>38</v>
      </c>
      <c r="D265" s="1" t="s">
        <v>30</v>
      </c>
      <c r="E265" s="1">
        <v>1</v>
      </c>
      <c r="F265" s="1" t="s">
        <v>31</v>
      </c>
      <c r="G265" s="1">
        <v>1</v>
      </c>
      <c r="H265" s="1" t="s">
        <v>32</v>
      </c>
      <c r="I265" s="1"/>
      <c r="J265" s="1">
        <v>30</v>
      </c>
      <c r="K265" s="1"/>
      <c r="L265" s="1">
        <v>2</v>
      </c>
      <c r="M265" s="1"/>
      <c r="N265" s="4">
        <f t="shared" ref="N265" si="182">(IF(F265="OŽ",IF(L265=1,550.8,IF(L265=2,426.38,IF(L265=3,342.14,IF(L265=4,181.44,IF(L265=5,168.48,IF(L265=6,155.52,IF(L265=7,148.5,IF(L265=8,144,0))))))))+IF(L265&lt;=8,0,IF(L265&lt;=16,137.7,IF(L265&lt;=24,108,IF(L265&lt;=32,80.1,IF(L265&lt;=36,52.2,0)))))-IF(L265&lt;=8,0,IF(L265&lt;=16,(L265-9)*2.754,IF(L265&lt;=24,(L265-17)* 2.754,IF(L265&lt;=32,(L265-25)* 2.754,IF(L265&lt;=36,(L265-33)*2.754,0))))),0)+IF(F265="PČ",IF(L265=1,449,IF(L265=2,314.6,IF(L265=3,238,IF(L265=4,172,IF(L265=5,159,IF(L265=6,145,IF(L265=7,132,IF(L265=8,119,0))))))))+IF(L265&lt;=8,0,IF(L265&lt;=16,88,IF(L265&lt;=24,55,IF(L265&lt;=32,22,0))))-IF(L265&lt;=8,0,IF(L265&lt;=16,(L265-9)*2.245,IF(L265&lt;=24,(L265-17)*2.245,IF(L265&lt;=32,(L265-25)*2.245,0)))),0)+IF(F265="PČneol",IF(L265=1,85,IF(L265=2,64.61,IF(L265=3,50.76,IF(L265=4,16.25,IF(L265=5,15,IF(L265=6,13.75,IF(L265=7,12.5,IF(L265=8,11.25,0))))))))+IF(L265&lt;=8,0,IF(L265&lt;=16,9,0))-IF(L265&lt;=8,0,IF(L265&lt;=16,(L265-9)*0.425,0)),0)+IF(F265="PŽ",IF(L265=1,85,IF(L265=2,59.5,IF(L265=3,45,IF(L265=4,32.5,IF(L265=5,30,IF(L265=6,27.5,IF(L265=7,25,IF(L265=8,22.5,0))))))))+IF(L265&lt;=8,0,IF(L265&lt;=16,19,IF(L265&lt;=24,13,IF(L265&lt;=32,8,0))))-IF(L265&lt;=8,0,IF(L265&lt;=16,(L265-9)*0.425,IF(L265&lt;=24,(L265-17)*0.425,IF(L265&lt;=32,(L265-25)*0.425,0)))),0)+IF(F265="EČ",IF(L265=1,204,IF(L265=2,156.24,IF(L265=3,123.84,IF(L265=4,72,IF(L265=5,66,IF(L265=6,60,IF(L265=7,54,IF(L265=8,48,0))))))))+IF(L265&lt;=8,0,IF(L265&lt;=16,40,IF(L265&lt;=24,25,0)))-IF(L265&lt;=8,0,IF(L265&lt;=16,(L265-9)*1.02,IF(L265&lt;=24,(L265-17)*1.02,0))),0)+IF(F265="EČneol",IF(L265=1,68,IF(L265=2,51.69,IF(L265=3,40.61,IF(L265=4,13,IF(L265=5,12,IF(L265=6,11,IF(L265=7,10,IF(L265=8,9,0)))))))))+IF(F265="EŽ",IF(L265=1,68,IF(L265=2,47.6,IF(L265=3,36,IF(L265=4,18,IF(L265=5,16.5,IF(L265=6,15,IF(L265=7,13.5,IF(L265=8,12,0))))))))+IF(L265&lt;=8,0,IF(L265&lt;=16,10,IF(L265&lt;=24,6,0)))-IF(L265&lt;=8,0,IF(L265&lt;=16,(L265-9)*0.34,IF(L265&lt;=24,(L265-17)*0.34,0))),0)+IF(F265="PT",IF(L265=1,68,IF(L265=2,52.08,IF(L265=3,41.28,IF(L265=4,24,IF(L265=5,22,IF(L265=6,20,IF(L265=7,18,IF(L265=8,16,0))))))))+IF(L265&lt;=8,0,IF(L265&lt;=16,13,IF(L265&lt;=24,9,IF(L265&lt;=32,4,0))))-IF(L265&lt;=8,0,IF(L265&lt;=16,(L265-9)*0.34,IF(L265&lt;=24,(L265-17)*0.34,IF(L265&lt;=32,(L265-25)*0.34,0)))),0)+IF(F265="JOŽ",IF(L265=1,85,IF(L265=2,59.5,IF(L265=3,45,IF(L265=4,32.5,IF(L265=5,30,IF(L265=6,27.5,IF(L265=7,25,IF(L265=8,22.5,0))))))))+IF(L265&lt;=8,0,IF(L265&lt;=16,19,IF(L265&lt;=24,13,0)))-IF(L265&lt;=8,0,IF(L265&lt;=16,(L265-9)*0.425,IF(L265&lt;=24,(L265-17)*0.425,0))),0)+IF(F265="JPČ",IF(L265=1,68,IF(L265=2,47.6,IF(L265=3,36,IF(L265=4,26,IF(L265=5,24,IF(L265=6,22,IF(L265=7,20,IF(L265=8,18,0))))))))+IF(L265&lt;=8,0,IF(L265&lt;=16,13,IF(L265&lt;=24,9,0)))-IF(L265&lt;=8,0,IF(L265&lt;=16,(L265-9)*0.34,IF(L265&lt;=24,(L265-17)*0.34,0))),0)+IF(F265="JEČ",IF(L265=1,34,IF(L265=2,26.04,IF(L265=3,20.6,IF(L265=4,12,IF(L265=5,11,IF(L265=6,10,IF(L265=7,9,IF(L265=8,8,0))))))))+IF(L265&lt;=8,0,IF(L265&lt;=16,6,0))-IF(L265&lt;=8,0,IF(L265&lt;=16,(L265-9)*0.17,0)),0)+IF(F265="JEOF",IF(L265=1,34,IF(L265=2,26.04,IF(L265=3,20.6,IF(L265=4,12,IF(L265=5,11,IF(L265=6,10,IF(L265=7,9,IF(L265=8,8,0))))))))+IF(L265&lt;=8,0,IF(L265&lt;=16,6,0))-IF(L265&lt;=8,0,IF(L265&lt;=16,(L265-9)*0.17,0)),0)+IF(F265="JnPČ",IF(L265=1,51,IF(L265=2,35.7,IF(L265=3,27,IF(L265=4,19.5,IF(L265=5,18,IF(L265=6,16.5,IF(L265=7,15,IF(L265=8,13.5,0))))))))+IF(L265&lt;=8,0,IF(L265&lt;=16,10,0))-IF(L265&lt;=8,0,IF(L265&lt;=16,(L265-9)*0.255,0)),0)+IF(F265="JnEČ",IF(L265=1,25.5,IF(L265=2,19.53,IF(L265=3,15.48,IF(L265=4,9,IF(L265=5,8.25,IF(L265=6,7.5,IF(L265=7,6.75,IF(L265=8,6,0))))))))+IF(L265&lt;=8,0,IF(L265&lt;=16,5,0))-IF(L265&lt;=8,0,IF(L265&lt;=16,(L265-9)*0.1275,0)),0)+IF(F265="JčPČ",IF(L265=1,21.25,IF(L265=2,14.5,IF(L265=3,11.5,IF(L265=4,7,IF(L265=5,6.5,IF(L265=6,6,IF(L265=7,5.5,IF(L265=8,5,0))))))))+IF(L265&lt;=8,0,IF(L265&lt;=16,4,0))-IF(L265&lt;=8,0,IF(L265&lt;=16,(L265-9)*0.10625,0)),0)+IF(F265="JčEČ",IF(L265=1,17,IF(L265=2,13.02,IF(L265=3,10.32,IF(L265=4,6,IF(L265=5,5.5,IF(L265=6,5,IF(L265=7,4.5,IF(L265=8,4,0))))))))+IF(L265&lt;=8,0,IF(L265&lt;=16,3,0))-IF(L265&lt;=8,0,IF(L265&lt;=16,(L265-9)*0.085,0)),0)+IF(F265="NEAK",IF(L265=1,11.48,IF(L265=2,8.79,IF(L265=3,6.97,IF(L265=4,4.05,IF(L265=5,3.71,IF(L265=6,3.38,IF(L265=7,3.04,IF(L265=8,2.7,0))))))))+IF(L265&lt;=8,0,IF(L265&lt;=16,2,IF(L265&lt;=24,1.3,0)))-IF(L265&lt;=8,0,IF(L265&lt;=16,(L265-9)*0.0574,IF(L265&lt;=24,(L265-17)*0.0574,0))),0))*IF(L265&lt;4,1,IF(OR(F265="PČ",F265="PŽ",F265="PT"),IF(J265&lt;32,J265/32,1),1))* IF(L265&lt;4,1,IF(OR(F265="EČ",F265="EŽ",F265="JOŽ",F265="JPČ",F265="NEAK"),IF(J265&lt;24,J265/24,1),1))*IF(L265&lt;4,1,IF(OR(F265="PČneol",F265="JEČ",F265="JEOF",F265="JnPČ",F265="JnEČ",F265="JčPČ",F265="JčEČ"),IF(J265&lt;16,J265/16,1),1))*IF(L265&lt;4,1,IF(F265="EČneol",IF(J265&lt;8,J265/8,1),1))</f>
        <v>156.24</v>
      </c>
      <c r="O265" s="9">
        <f t="shared" ref="O265" si="183">IF(F265="OŽ",N265,IF(H265="Ne",IF(J265*0.3&lt;=J265-L265,N265,0),IF(J265*0.1&lt;=J265-L265,N265,0)))</f>
        <v>156.24</v>
      </c>
      <c r="P265" s="5">
        <f t="shared" ref="P265" si="184">IF(O265=0,0,IF(F265="OŽ",IF(L265&gt;35,0,IF(J265&gt;35,(36-L265)*1.836,((36-L265)-(36-J265))*1.836)),0)+IF(F265="PČ",IF(L265&gt;31,0,IF(J265&gt;31,(32-L265)*1.347,((32-L265)-(32-J265))*1.347)),0)+ IF(F265="PČneol",IF(L265&gt;15,0,IF(J265&gt;15,(16-L265)*0.255,((16-L265)-(16-J265))*0.255)),0)+IF(F265="PŽ",IF(L265&gt;31,0,IF(J265&gt;31,(32-L265)*0.255,((32-L265)-(32-J265))*0.255)),0)+IF(F265="EČ",IF(L265&gt;23,0,IF(J265&gt;23,(24-L265)*0.612,((24-L265)-(24-J265))*0.612)),0)+IF(F265="EČneol",IF(L265&gt;7,0,IF(J265&gt;7,(8-L265)*0.204,((8-L265)-(8-J265))*0.204)),0)+IF(F265="EŽ",IF(L265&gt;23,0,IF(J265&gt;23,(24-L265)*0.204,((24-L265)-(24-J265))*0.204)),0)+IF(F265="PT",IF(L265&gt;31,0,IF(J265&gt;31,(32-L265)*0.204,((32-L265)-(32-J265))*0.204)),0)+IF(F265="JOŽ",IF(L265&gt;23,0,IF(J265&gt;23,(24-L265)*0.255,((24-L265)-(24-J265))*0.255)),0)+IF(F265="JPČ",IF(L265&gt;23,0,IF(J265&gt;23,(24-L265)*0.204,((24-L265)-(24-J265))*0.204)),0)+IF(F265="JEČ",IF(L265&gt;15,0,IF(J265&gt;15,(16-L265)*0.102,((16-L265)-(16-J265))*0.102)),0)+IF(F265="JEOF",IF(L265&gt;15,0,IF(J265&gt;15,(16-L265)*0.102,((16-L265)-(16-J265))*0.102)),0)+IF(F265="JnPČ",IF(L265&gt;15,0,IF(J265&gt;15,(16-L265)*0.153,((16-L265)-(16-J265))*0.153)),0)+IF(F265="JnEČ",IF(L265&gt;15,0,IF(J265&gt;15,(16-L265)*0.0765,((16-L265)-(16-J265))*0.0765)),0)+IF(F265="JčPČ",IF(L265&gt;15,0,IF(J265&gt;15,(16-L265)*0.06375,((16-L265)-(16-J265))*0.06375)),0)+IF(F265="JčEČ",IF(L265&gt;15,0,IF(J265&gt;15,(16-L265)*0.051,((16-L265)-(16-J265))*0.051)),0)+IF(F265="NEAK",IF(L265&gt;23,0,IF(J265&gt;23,(24-L265)*0.03444,((24-L265)-(24-J265))*0.03444)),0))</f>
        <v>13.464</v>
      </c>
      <c r="Q265" s="11">
        <f t="shared" ref="Q265" si="185">IF(ISERROR(P265*100/N265),0,(P265*100/N265))</f>
        <v>8.6175115207373274</v>
      </c>
      <c r="R265" s="10">
        <f t="shared" ref="R265" si="186">IF(Q265&lt;=30,O265+P265,O265+O265*0.3)*IF(G265=1,0.4,IF(G265=2,0.75,IF(G265="1 (kas 4 m. 1 k. nerengiamos)",0.52,1)))*IF(D265="olimpinė",1,IF(M265="Ne",0.5,1))*IF(D265="olimpinė",1,IF(J265&lt;8,0,1))*E265*IF(D265="olimpinė",1,IF(K265&lt;16,0,1))*IF(I265&lt;=1,1,1/I265)*IF(OR(A$5="Lietuvos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71.275680000000008</v>
      </c>
    </row>
    <row r="266" spans="1:18" ht="16.95" customHeight="1">
      <c r="A266" s="1">
        <v>2</v>
      </c>
      <c r="B266" s="1" t="s">
        <v>66</v>
      </c>
      <c r="C266" s="12" t="s">
        <v>115</v>
      </c>
      <c r="D266" s="1" t="s">
        <v>30</v>
      </c>
      <c r="E266" s="1">
        <v>1</v>
      </c>
      <c r="F266" s="1" t="s">
        <v>31</v>
      </c>
      <c r="G266" s="1">
        <v>1</v>
      </c>
      <c r="H266" s="1" t="s">
        <v>32</v>
      </c>
      <c r="I266" s="1"/>
      <c r="J266" s="1">
        <v>21</v>
      </c>
      <c r="K266" s="1"/>
      <c r="L266" s="1">
        <v>11</v>
      </c>
      <c r="M266" s="1"/>
      <c r="N266" s="4">
        <f t="shared" ref="N266:N268" si="187">(IF(F266="OŽ",IF(L266=1,550.8,IF(L266=2,426.38,IF(L266=3,342.14,IF(L266=4,181.44,IF(L266=5,168.48,IF(L266=6,155.52,IF(L266=7,148.5,IF(L266=8,144,0))))))))+IF(L266&lt;=8,0,IF(L266&lt;=16,137.7,IF(L266&lt;=24,108,IF(L266&lt;=32,80.1,IF(L266&lt;=36,52.2,0)))))-IF(L266&lt;=8,0,IF(L266&lt;=16,(L266-9)*2.754,IF(L266&lt;=24,(L266-17)* 2.754,IF(L266&lt;=32,(L266-25)* 2.754,IF(L266&lt;=36,(L266-33)*2.754,0))))),0)+IF(F266="PČ",IF(L266=1,449,IF(L266=2,314.6,IF(L266=3,238,IF(L266=4,172,IF(L266=5,159,IF(L266=6,145,IF(L266=7,132,IF(L266=8,119,0))))))))+IF(L266&lt;=8,0,IF(L266&lt;=16,88,IF(L266&lt;=24,55,IF(L266&lt;=32,22,0))))-IF(L266&lt;=8,0,IF(L266&lt;=16,(L266-9)*2.245,IF(L266&lt;=24,(L266-17)*2.245,IF(L266&lt;=32,(L266-25)*2.245,0)))),0)+IF(F266="PČneol",IF(L266=1,85,IF(L266=2,64.61,IF(L266=3,50.76,IF(L266=4,16.25,IF(L266=5,15,IF(L266=6,13.75,IF(L266=7,12.5,IF(L266=8,11.25,0))))))))+IF(L266&lt;=8,0,IF(L266&lt;=16,9,0))-IF(L266&lt;=8,0,IF(L266&lt;=16,(L266-9)*0.425,0)),0)+IF(F266="PŽ",IF(L266=1,85,IF(L266=2,59.5,IF(L266=3,45,IF(L266=4,32.5,IF(L266=5,30,IF(L266=6,27.5,IF(L266=7,25,IF(L266=8,22.5,0))))))))+IF(L266&lt;=8,0,IF(L266&lt;=16,19,IF(L266&lt;=24,13,IF(L266&lt;=32,8,0))))-IF(L266&lt;=8,0,IF(L266&lt;=16,(L266-9)*0.425,IF(L266&lt;=24,(L266-17)*0.425,IF(L266&lt;=32,(L266-25)*0.425,0)))),0)+IF(F266="EČ",IF(L266=1,204,IF(L266=2,156.24,IF(L266=3,123.84,IF(L266=4,72,IF(L266=5,66,IF(L266=6,60,IF(L266=7,54,IF(L266=8,48,0))))))))+IF(L266&lt;=8,0,IF(L266&lt;=16,40,IF(L266&lt;=24,25,0)))-IF(L266&lt;=8,0,IF(L266&lt;=16,(L266-9)*1.02,IF(L266&lt;=24,(L266-17)*1.02,0))),0)+IF(F266="EČneol",IF(L266=1,68,IF(L266=2,51.69,IF(L266=3,40.61,IF(L266=4,13,IF(L266=5,12,IF(L266=6,11,IF(L266=7,10,IF(L266=8,9,0)))))))))+IF(F266="EŽ",IF(L266=1,68,IF(L266=2,47.6,IF(L266=3,36,IF(L266=4,18,IF(L266=5,16.5,IF(L266=6,15,IF(L266=7,13.5,IF(L266=8,12,0))))))))+IF(L266&lt;=8,0,IF(L266&lt;=16,10,IF(L266&lt;=24,6,0)))-IF(L266&lt;=8,0,IF(L266&lt;=16,(L266-9)*0.34,IF(L266&lt;=24,(L266-17)*0.34,0))),0)+IF(F266="PT",IF(L266=1,68,IF(L266=2,52.08,IF(L266=3,41.28,IF(L266=4,24,IF(L266=5,22,IF(L266=6,20,IF(L266=7,18,IF(L266=8,16,0))))))))+IF(L266&lt;=8,0,IF(L266&lt;=16,13,IF(L266&lt;=24,9,IF(L266&lt;=32,4,0))))-IF(L266&lt;=8,0,IF(L266&lt;=16,(L266-9)*0.34,IF(L266&lt;=24,(L266-17)*0.34,IF(L266&lt;=32,(L266-25)*0.34,0)))),0)+IF(F266="JOŽ",IF(L266=1,85,IF(L266=2,59.5,IF(L266=3,45,IF(L266=4,32.5,IF(L266=5,30,IF(L266=6,27.5,IF(L266=7,25,IF(L266=8,22.5,0))))))))+IF(L266&lt;=8,0,IF(L266&lt;=16,19,IF(L266&lt;=24,13,0)))-IF(L266&lt;=8,0,IF(L266&lt;=16,(L266-9)*0.425,IF(L266&lt;=24,(L266-17)*0.425,0))),0)+IF(F266="JPČ",IF(L266=1,68,IF(L266=2,47.6,IF(L266=3,36,IF(L266=4,26,IF(L266=5,24,IF(L266=6,22,IF(L266=7,20,IF(L266=8,18,0))))))))+IF(L266&lt;=8,0,IF(L266&lt;=16,13,IF(L266&lt;=24,9,0)))-IF(L266&lt;=8,0,IF(L266&lt;=16,(L266-9)*0.34,IF(L266&lt;=24,(L266-17)*0.34,0))),0)+IF(F266="JEČ",IF(L266=1,34,IF(L266=2,26.04,IF(L266=3,20.6,IF(L266=4,12,IF(L266=5,11,IF(L266=6,10,IF(L266=7,9,IF(L266=8,8,0))))))))+IF(L266&lt;=8,0,IF(L266&lt;=16,6,0))-IF(L266&lt;=8,0,IF(L266&lt;=16,(L266-9)*0.17,0)),0)+IF(F266="JEOF",IF(L266=1,34,IF(L266=2,26.04,IF(L266=3,20.6,IF(L266=4,12,IF(L266=5,11,IF(L266=6,10,IF(L266=7,9,IF(L266=8,8,0))))))))+IF(L266&lt;=8,0,IF(L266&lt;=16,6,0))-IF(L266&lt;=8,0,IF(L266&lt;=16,(L266-9)*0.17,0)),0)+IF(F266="JnPČ",IF(L266=1,51,IF(L266=2,35.7,IF(L266=3,27,IF(L266=4,19.5,IF(L266=5,18,IF(L266=6,16.5,IF(L266=7,15,IF(L266=8,13.5,0))))))))+IF(L266&lt;=8,0,IF(L266&lt;=16,10,0))-IF(L266&lt;=8,0,IF(L266&lt;=16,(L266-9)*0.255,0)),0)+IF(F266="JnEČ",IF(L266=1,25.5,IF(L266=2,19.53,IF(L266=3,15.48,IF(L266=4,9,IF(L266=5,8.25,IF(L266=6,7.5,IF(L266=7,6.75,IF(L266=8,6,0))))))))+IF(L266&lt;=8,0,IF(L266&lt;=16,5,0))-IF(L266&lt;=8,0,IF(L266&lt;=16,(L266-9)*0.1275,0)),0)+IF(F266="JčPČ",IF(L266=1,21.25,IF(L266=2,14.5,IF(L266=3,11.5,IF(L266=4,7,IF(L266=5,6.5,IF(L266=6,6,IF(L266=7,5.5,IF(L266=8,5,0))))))))+IF(L266&lt;=8,0,IF(L266&lt;=16,4,0))-IF(L266&lt;=8,0,IF(L266&lt;=16,(L266-9)*0.10625,0)),0)+IF(F266="JčEČ",IF(L266=1,17,IF(L266=2,13.02,IF(L266=3,10.32,IF(L266=4,6,IF(L266=5,5.5,IF(L266=6,5,IF(L266=7,4.5,IF(L266=8,4,0))))))))+IF(L266&lt;=8,0,IF(L266&lt;=16,3,0))-IF(L266&lt;=8,0,IF(L266&lt;=16,(L266-9)*0.085,0)),0)+IF(F266="NEAK",IF(L266=1,11.48,IF(L266=2,8.79,IF(L266=3,6.97,IF(L266=4,4.05,IF(L266=5,3.71,IF(L266=6,3.38,IF(L266=7,3.04,IF(L266=8,2.7,0))))))))+IF(L266&lt;=8,0,IF(L266&lt;=16,2,IF(L266&lt;=24,1.3,0)))-IF(L266&lt;=8,0,IF(L266&lt;=16,(L266-9)*0.0574,IF(L266&lt;=24,(L266-17)*0.0574,0))),0))*IF(L266&lt;4,1,IF(OR(F266="PČ",F266="PŽ",F266="PT"),IF(J266&lt;32,J266/32,1),1))* IF(L266&lt;4,1,IF(OR(F266="EČ",F266="EŽ",F266="JOŽ",F266="JPČ",F266="NEAK"),IF(J266&lt;24,J266/24,1),1))*IF(L266&lt;4,1,IF(OR(F266="PČneol",F266="JEČ",F266="JEOF",F266="JnPČ",F266="JnEČ",F266="JčPČ",F266="JčEČ"),IF(J266&lt;16,J266/16,1),1))*IF(L266&lt;4,1,IF(F266="EČneol",IF(J266&lt;8,J266/8,1),1))</f>
        <v>33.215000000000003</v>
      </c>
      <c r="O266" s="9">
        <f t="shared" ref="O266:O268" si="188">IF(F266="OŽ",N266,IF(H266="Ne",IF(J266*0.3&lt;=J266-L266,N266,0),IF(J266*0.1&lt;=J266-L266,N266,0)))</f>
        <v>33.215000000000003</v>
      </c>
      <c r="P266" s="5">
        <f t="shared" ref="P266:P268" si="189">IF(O266=0,0,IF(F266="OŽ",IF(L266&gt;35,0,IF(J266&gt;35,(36-L266)*1.836,((36-L266)-(36-J266))*1.836)),0)+IF(F266="PČ",IF(L266&gt;31,0,IF(J266&gt;31,(32-L266)*1.347,((32-L266)-(32-J266))*1.347)),0)+ IF(F266="PČneol",IF(L266&gt;15,0,IF(J266&gt;15,(16-L266)*0.255,((16-L266)-(16-J266))*0.255)),0)+IF(F266="PŽ",IF(L266&gt;31,0,IF(J266&gt;31,(32-L266)*0.255,((32-L266)-(32-J266))*0.255)),0)+IF(F266="EČ",IF(L266&gt;23,0,IF(J266&gt;23,(24-L266)*0.612,((24-L266)-(24-J266))*0.612)),0)+IF(F266="EČneol",IF(L266&gt;7,0,IF(J266&gt;7,(8-L266)*0.204,((8-L266)-(8-J266))*0.204)),0)+IF(F266="EŽ",IF(L266&gt;23,0,IF(J266&gt;23,(24-L266)*0.204,((24-L266)-(24-J266))*0.204)),0)+IF(F266="PT",IF(L266&gt;31,0,IF(J266&gt;31,(32-L266)*0.204,((32-L266)-(32-J266))*0.204)),0)+IF(F266="JOŽ",IF(L266&gt;23,0,IF(J266&gt;23,(24-L266)*0.255,((24-L266)-(24-J266))*0.255)),0)+IF(F266="JPČ",IF(L266&gt;23,0,IF(J266&gt;23,(24-L266)*0.204,((24-L266)-(24-J266))*0.204)),0)+IF(F266="JEČ",IF(L266&gt;15,0,IF(J266&gt;15,(16-L266)*0.102,((16-L266)-(16-J266))*0.102)),0)+IF(F266="JEOF",IF(L266&gt;15,0,IF(J266&gt;15,(16-L266)*0.102,((16-L266)-(16-J266))*0.102)),0)+IF(F266="JnPČ",IF(L266&gt;15,0,IF(J266&gt;15,(16-L266)*0.153,((16-L266)-(16-J266))*0.153)),0)+IF(F266="JnEČ",IF(L266&gt;15,0,IF(J266&gt;15,(16-L266)*0.0765,((16-L266)-(16-J266))*0.0765)),0)+IF(F266="JčPČ",IF(L266&gt;15,0,IF(J266&gt;15,(16-L266)*0.06375,((16-L266)-(16-J266))*0.06375)),0)+IF(F266="JčEČ",IF(L266&gt;15,0,IF(J266&gt;15,(16-L266)*0.051,((16-L266)-(16-J266))*0.051)),0)+IF(F266="NEAK",IF(L266&gt;23,0,IF(J266&gt;23,(24-L266)*0.03444,((24-L266)-(24-J266))*0.03444)),0))</f>
        <v>6.12</v>
      </c>
      <c r="Q266" s="11">
        <f t="shared" ref="Q266:Q268" si="190">IF(ISERROR(P266*100/N266),0,(P266*100/N266))</f>
        <v>18.425410206232122</v>
      </c>
      <c r="R266" s="10">
        <f t="shared" ref="R266:R268" si="191">IF(Q266&lt;=30,O266+P266,O266+O266*0.3)*IF(G266=1,0.4,IF(G266=2,0.75,IF(G266="1 (kas 4 m. 1 k. nerengiamos)",0.52,1)))*IF(D266="olimpinė",1,IF(M266="Ne",0.5,1))*IF(D266="olimpinė",1,IF(J266&lt;8,0,1))*E266*IF(D266="olimpinė",1,IF(K266&lt;16,0,1))*IF(I266&lt;=1,1,1/I266)*IF(OR(A$5="Lietuvos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16.520700000000001</v>
      </c>
    </row>
    <row r="267" spans="1:18" ht="15.6" customHeight="1">
      <c r="A267" s="1">
        <v>3</v>
      </c>
      <c r="B267" s="1" t="s">
        <v>66</v>
      </c>
      <c r="C267" s="12" t="s">
        <v>29</v>
      </c>
      <c r="D267" s="1" t="s">
        <v>41</v>
      </c>
      <c r="E267" s="1">
        <v>1</v>
      </c>
      <c r="F267" s="1" t="s">
        <v>31</v>
      </c>
      <c r="G267" s="1">
        <v>1</v>
      </c>
      <c r="H267" s="1" t="s">
        <v>32</v>
      </c>
      <c r="I267" s="1"/>
      <c r="J267" s="1">
        <v>21</v>
      </c>
      <c r="K267" s="1">
        <v>35</v>
      </c>
      <c r="L267" s="1">
        <v>5</v>
      </c>
      <c r="M267" s="1"/>
      <c r="N267" s="4">
        <f t="shared" si="187"/>
        <v>57.75</v>
      </c>
      <c r="O267" s="9">
        <f t="shared" si="188"/>
        <v>57.75</v>
      </c>
      <c r="P267" s="5">
        <f t="shared" si="189"/>
        <v>9.7919999999999998</v>
      </c>
      <c r="Q267" s="11">
        <f t="shared" si="190"/>
        <v>16.955844155844154</v>
      </c>
      <c r="R267" s="10">
        <f t="shared" si="191"/>
        <v>28.367640000000005</v>
      </c>
    </row>
    <row r="268" spans="1:18" ht="13.95" customHeight="1">
      <c r="A268" s="1">
        <v>4</v>
      </c>
      <c r="B268" s="1" t="s">
        <v>75</v>
      </c>
      <c r="C268" s="12" t="s">
        <v>36</v>
      </c>
      <c r="D268" s="1" t="s">
        <v>30</v>
      </c>
      <c r="E268" s="1">
        <v>2</v>
      </c>
      <c r="F268" s="1" t="s">
        <v>31</v>
      </c>
      <c r="G268" s="1">
        <v>1</v>
      </c>
      <c r="H268" s="1" t="s">
        <v>32</v>
      </c>
      <c r="I268" s="1"/>
      <c r="J268" s="1">
        <v>18</v>
      </c>
      <c r="K268" s="1"/>
      <c r="L268" s="1">
        <v>10</v>
      </c>
      <c r="M268" s="1"/>
      <c r="N268" s="4">
        <f t="shared" si="187"/>
        <v>29.234999999999999</v>
      </c>
      <c r="O268" s="9">
        <f t="shared" si="188"/>
        <v>29.234999999999999</v>
      </c>
      <c r="P268" s="5">
        <f t="shared" si="189"/>
        <v>4.8959999999999999</v>
      </c>
      <c r="Q268" s="11">
        <f t="shared" si="190"/>
        <v>16.747049769112365</v>
      </c>
      <c r="R268" s="10">
        <f t="shared" si="191"/>
        <v>28.67004</v>
      </c>
    </row>
    <row r="269" spans="1:18">
      <c r="A269" s="60" t="s">
        <v>43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  <c r="R269" s="10">
        <f>SUM(R265:R268)</f>
        <v>144.83406000000002</v>
      </c>
    </row>
    <row r="270" spans="1:18" ht="15.6">
      <c r="A270" s="24" t="s">
        <v>71</v>
      </c>
      <c r="B270" s="2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6"/>
    </row>
    <row r="271" spans="1:18">
      <c r="A271" s="50" t="s">
        <v>45</v>
      </c>
      <c r="B271" s="50"/>
      <c r="C271" s="50"/>
      <c r="D271" s="50"/>
      <c r="E271" s="50"/>
      <c r="F271" s="50"/>
      <c r="G271" s="50"/>
      <c r="H271" s="50"/>
      <c r="I271" s="50"/>
      <c r="J271" s="15"/>
      <c r="K271" s="15"/>
      <c r="L271" s="15"/>
      <c r="M271" s="15"/>
      <c r="N271" s="15"/>
      <c r="O271" s="15"/>
      <c r="P271" s="15"/>
      <c r="Q271" s="15"/>
      <c r="R271" s="16"/>
    </row>
    <row r="272" spans="1:18" ht="13.9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15"/>
      <c r="K272" s="15"/>
      <c r="L272" s="15"/>
      <c r="M272" s="15"/>
      <c r="N272" s="15"/>
      <c r="O272" s="15"/>
      <c r="P272" s="15"/>
      <c r="Q272" s="15"/>
      <c r="R272" s="16"/>
    </row>
    <row r="273" spans="1:18">
      <c r="A273" s="63" t="s">
        <v>146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8"/>
    </row>
    <row r="274" spans="1:18" ht="16.8">
      <c r="A274" s="65" t="s">
        <v>27</v>
      </c>
      <c r="B274" s="66"/>
      <c r="C274" s="66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8"/>
    </row>
    <row r="275" spans="1:18">
      <c r="A275" s="63" t="s">
        <v>147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8"/>
    </row>
    <row r="276" spans="1:18" ht="41.4">
      <c r="A276" s="1">
        <v>1</v>
      </c>
      <c r="B276" s="1" t="s">
        <v>52</v>
      </c>
      <c r="C276" s="12" t="s">
        <v>38</v>
      </c>
      <c r="D276" s="1" t="s">
        <v>30</v>
      </c>
      <c r="E276" s="1">
        <v>1</v>
      </c>
      <c r="F276" s="1" t="s">
        <v>82</v>
      </c>
      <c r="G276" s="1" t="s">
        <v>83</v>
      </c>
      <c r="H276" s="1" t="s">
        <v>32</v>
      </c>
      <c r="I276" s="1"/>
      <c r="J276" s="1">
        <v>36</v>
      </c>
      <c r="K276" s="1"/>
      <c r="L276" s="1">
        <v>2</v>
      </c>
      <c r="M276" s="1"/>
      <c r="N276" s="4">
        <f t="shared" ref="N276" si="192">(IF(F276="OŽ",IF(L276=1,550.8,IF(L276=2,426.38,IF(L276=3,342.14,IF(L276=4,181.44,IF(L276=5,168.48,IF(L276=6,155.52,IF(L276=7,148.5,IF(L276=8,144,0))))))))+IF(L276&lt;=8,0,IF(L276&lt;=16,137.7,IF(L276&lt;=24,108,IF(L276&lt;=32,80.1,IF(L276&lt;=36,52.2,0)))))-IF(L276&lt;=8,0,IF(L276&lt;=16,(L276-9)*2.754,IF(L276&lt;=24,(L276-17)* 2.754,IF(L276&lt;=32,(L276-25)* 2.754,IF(L276&lt;=36,(L276-33)*2.754,0))))),0)+IF(F276="PČ",IF(L276=1,449,IF(L276=2,314.6,IF(L276=3,238,IF(L276=4,172,IF(L276=5,159,IF(L276=6,145,IF(L276=7,132,IF(L276=8,119,0))))))))+IF(L276&lt;=8,0,IF(L276&lt;=16,88,IF(L276&lt;=24,55,IF(L276&lt;=32,22,0))))-IF(L276&lt;=8,0,IF(L276&lt;=16,(L276-9)*2.245,IF(L276&lt;=24,(L276-17)*2.245,IF(L276&lt;=32,(L276-25)*2.245,0)))),0)+IF(F276="PČneol",IF(L276=1,85,IF(L276=2,64.61,IF(L276=3,50.76,IF(L276=4,16.25,IF(L276=5,15,IF(L276=6,13.75,IF(L276=7,12.5,IF(L276=8,11.25,0))))))))+IF(L276&lt;=8,0,IF(L276&lt;=16,9,0))-IF(L276&lt;=8,0,IF(L276&lt;=16,(L276-9)*0.425,0)),0)+IF(F276="PŽ",IF(L276=1,85,IF(L276=2,59.5,IF(L276=3,45,IF(L276=4,32.5,IF(L276=5,30,IF(L276=6,27.5,IF(L276=7,25,IF(L276=8,22.5,0))))))))+IF(L276&lt;=8,0,IF(L276&lt;=16,19,IF(L276&lt;=24,13,IF(L276&lt;=32,8,0))))-IF(L276&lt;=8,0,IF(L276&lt;=16,(L276-9)*0.425,IF(L276&lt;=24,(L276-17)*0.425,IF(L276&lt;=32,(L276-25)*0.425,0)))),0)+IF(F276="EČ",IF(L276=1,204,IF(L276=2,156.24,IF(L276=3,123.84,IF(L276=4,72,IF(L276=5,66,IF(L276=6,60,IF(L276=7,54,IF(L276=8,48,0))))))))+IF(L276&lt;=8,0,IF(L276&lt;=16,40,IF(L276&lt;=24,25,0)))-IF(L276&lt;=8,0,IF(L276&lt;=16,(L276-9)*1.02,IF(L276&lt;=24,(L276-17)*1.02,0))),0)+IF(F276="EČneol",IF(L276=1,68,IF(L276=2,51.69,IF(L276=3,40.61,IF(L276=4,13,IF(L276=5,12,IF(L276=6,11,IF(L276=7,10,IF(L276=8,9,0)))))))))+IF(F276="EŽ",IF(L276=1,68,IF(L276=2,47.6,IF(L276=3,36,IF(L276=4,18,IF(L276=5,16.5,IF(L276=6,15,IF(L276=7,13.5,IF(L276=8,12,0))))))))+IF(L276&lt;=8,0,IF(L276&lt;=16,10,IF(L276&lt;=24,6,0)))-IF(L276&lt;=8,0,IF(L276&lt;=16,(L276-9)*0.34,IF(L276&lt;=24,(L276-17)*0.34,0))),0)+IF(F276="PT",IF(L276=1,68,IF(L276=2,52.08,IF(L276=3,41.28,IF(L276=4,24,IF(L276=5,22,IF(L276=6,20,IF(L276=7,18,IF(L276=8,16,0))))))))+IF(L276&lt;=8,0,IF(L276&lt;=16,13,IF(L276&lt;=24,9,IF(L276&lt;=32,4,0))))-IF(L276&lt;=8,0,IF(L276&lt;=16,(L276-9)*0.34,IF(L276&lt;=24,(L276-17)*0.34,IF(L276&lt;=32,(L276-25)*0.34,0)))),0)+IF(F276="JOŽ",IF(L276=1,85,IF(L276=2,59.5,IF(L276=3,45,IF(L276=4,32.5,IF(L276=5,30,IF(L276=6,27.5,IF(L276=7,25,IF(L276=8,22.5,0))))))))+IF(L276&lt;=8,0,IF(L276&lt;=16,19,IF(L276&lt;=24,13,0)))-IF(L276&lt;=8,0,IF(L276&lt;=16,(L276-9)*0.425,IF(L276&lt;=24,(L276-17)*0.425,0))),0)+IF(F276="JPČ",IF(L276=1,68,IF(L276=2,47.6,IF(L276=3,36,IF(L276=4,26,IF(L276=5,24,IF(L276=6,22,IF(L276=7,20,IF(L276=8,18,0))))))))+IF(L276&lt;=8,0,IF(L276&lt;=16,13,IF(L276&lt;=24,9,0)))-IF(L276&lt;=8,0,IF(L276&lt;=16,(L276-9)*0.34,IF(L276&lt;=24,(L276-17)*0.34,0))),0)+IF(F276="JEČ",IF(L276=1,34,IF(L276=2,26.04,IF(L276=3,20.6,IF(L276=4,12,IF(L276=5,11,IF(L276=6,10,IF(L276=7,9,IF(L276=8,8,0))))))))+IF(L276&lt;=8,0,IF(L276&lt;=16,6,0))-IF(L276&lt;=8,0,IF(L276&lt;=16,(L276-9)*0.17,0)),0)+IF(F276="JEOF",IF(L276=1,34,IF(L276=2,26.04,IF(L276=3,20.6,IF(L276=4,12,IF(L276=5,11,IF(L276=6,10,IF(L276=7,9,IF(L276=8,8,0))))))))+IF(L276&lt;=8,0,IF(L276&lt;=16,6,0))-IF(L276&lt;=8,0,IF(L276&lt;=16,(L276-9)*0.17,0)),0)+IF(F276="JnPČ",IF(L276=1,51,IF(L276=2,35.7,IF(L276=3,27,IF(L276=4,19.5,IF(L276=5,18,IF(L276=6,16.5,IF(L276=7,15,IF(L276=8,13.5,0))))))))+IF(L276&lt;=8,0,IF(L276&lt;=16,10,0))-IF(L276&lt;=8,0,IF(L276&lt;=16,(L276-9)*0.255,0)),0)+IF(F276="JnEČ",IF(L276=1,25.5,IF(L276=2,19.53,IF(L276=3,15.48,IF(L276=4,9,IF(L276=5,8.25,IF(L276=6,7.5,IF(L276=7,6.75,IF(L276=8,6,0))))))))+IF(L276&lt;=8,0,IF(L276&lt;=16,5,0))-IF(L276&lt;=8,0,IF(L276&lt;=16,(L276-9)*0.1275,0)),0)+IF(F276="JčPČ",IF(L276=1,21.25,IF(L276=2,14.5,IF(L276=3,11.5,IF(L276=4,7,IF(L276=5,6.5,IF(L276=6,6,IF(L276=7,5.5,IF(L276=8,5,0))))))))+IF(L276&lt;=8,0,IF(L276&lt;=16,4,0))-IF(L276&lt;=8,0,IF(L276&lt;=16,(L276-9)*0.10625,0)),0)+IF(F276="JčEČ",IF(L276=1,17,IF(L276=2,13.02,IF(L276=3,10.32,IF(L276=4,6,IF(L276=5,5.5,IF(L276=6,5,IF(L276=7,4.5,IF(L276=8,4,0))))))))+IF(L276&lt;=8,0,IF(L276&lt;=16,3,0))-IF(L276&lt;=8,0,IF(L276&lt;=16,(L276-9)*0.085,0)),0)+IF(F276="NEAK",IF(L276=1,11.48,IF(L276=2,8.79,IF(L276=3,6.97,IF(L276=4,4.05,IF(L276=5,3.71,IF(L276=6,3.38,IF(L276=7,3.04,IF(L276=8,2.7,0))))))))+IF(L276&lt;=8,0,IF(L276&lt;=16,2,IF(L276&lt;=24,1.3,0)))-IF(L276&lt;=8,0,IF(L276&lt;=16,(L276-9)*0.0574,IF(L276&lt;=24,(L276-17)*0.0574,0))),0))*IF(L276&lt;4,1,IF(OR(F276="PČ",F276="PŽ",F276="PT"),IF(J276&lt;32,J276/32,1),1))* IF(L276&lt;4,1,IF(OR(F276="EČ",F276="EŽ",F276="JOŽ",F276="JPČ",F276="NEAK"),IF(J276&lt;24,J276/24,1),1))*IF(L276&lt;4,1,IF(OR(F276="PČneol",F276="JEČ",F276="JEOF",F276="JnPČ",F276="JnEČ",F276="JčPČ",F276="JčEČ"),IF(J276&lt;16,J276/16,1),1))*IF(L276&lt;4,1,IF(F276="EČneol",IF(J276&lt;8,J276/8,1),1))</f>
        <v>314.60000000000002</v>
      </c>
      <c r="O276" s="9">
        <f t="shared" ref="O276" si="193">IF(F276="OŽ",N276,IF(H276="Ne",IF(J276*0.3&lt;=J276-L276,N276,0),IF(J276*0.1&lt;=J276-L276,N276,0)))</f>
        <v>314.60000000000002</v>
      </c>
      <c r="P276" s="5">
        <f t="shared" ref="P276" si="194">IF(O276=0,0,IF(F276="OŽ",IF(L276&gt;35,0,IF(J276&gt;35,(36-L276)*1.836,((36-L276)-(36-J276))*1.836)),0)+IF(F276="PČ",IF(L276&gt;31,0,IF(J276&gt;31,(32-L276)*1.347,((32-L276)-(32-J276))*1.347)),0)+ IF(F276="PČneol",IF(L276&gt;15,0,IF(J276&gt;15,(16-L276)*0.255,((16-L276)-(16-J276))*0.255)),0)+IF(F276="PŽ",IF(L276&gt;31,0,IF(J276&gt;31,(32-L276)*0.255,((32-L276)-(32-J276))*0.255)),0)+IF(F276="EČ",IF(L276&gt;23,0,IF(J276&gt;23,(24-L276)*0.612,((24-L276)-(24-J276))*0.612)),0)+IF(F276="EČneol",IF(L276&gt;7,0,IF(J276&gt;7,(8-L276)*0.204,((8-L276)-(8-J276))*0.204)),0)+IF(F276="EŽ",IF(L276&gt;23,0,IF(J276&gt;23,(24-L276)*0.204,((24-L276)-(24-J276))*0.204)),0)+IF(F276="PT",IF(L276&gt;31,0,IF(J276&gt;31,(32-L276)*0.204,((32-L276)-(32-J276))*0.204)),0)+IF(F276="JOŽ",IF(L276&gt;23,0,IF(J276&gt;23,(24-L276)*0.255,((24-L276)-(24-J276))*0.255)),0)+IF(F276="JPČ",IF(L276&gt;23,0,IF(J276&gt;23,(24-L276)*0.204,((24-L276)-(24-J276))*0.204)),0)+IF(F276="JEČ",IF(L276&gt;15,0,IF(J276&gt;15,(16-L276)*0.102,((16-L276)-(16-J276))*0.102)),0)+IF(F276="JEOF",IF(L276&gt;15,0,IF(J276&gt;15,(16-L276)*0.102,((16-L276)-(16-J276))*0.102)),0)+IF(F276="JnPČ",IF(L276&gt;15,0,IF(J276&gt;15,(16-L276)*0.153,((16-L276)-(16-J276))*0.153)),0)+IF(F276="JnEČ",IF(L276&gt;15,0,IF(J276&gt;15,(16-L276)*0.0765,((16-L276)-(16-J276))*0.0765)),0)+IF(F276="JčPČ",IF(L276&gt;15,0,IF(J276&gt;15,(16-L276)*0.06375,((16-L276)-(16-J276))*0.06375)),0)+IF(F276="JčEČ",IF(L276&gt;15,0,IF(J276&gt;15,(16-L276)*0.051,((16-L276)-(16-J276))*0.051)),0)+IF(F276="NEAK",IF(L276&gt;23,0,IF(J276&gt;23,(24-L276)*0.03444,((24-L276)-(24-J276))*0.03444)),0))</f>
        <v>40.409999999999997</v>
      </c>
      <c r="Q276" s="11">
        <f t="shared" ref="Q276" si="195">IF(ISERROR(P276*100/N276),0,(P276*100/N276))</f>
        <v>12.844882390336933</v>
      </c>
      <c r="R276" s="10">
        <f t="shared" ref="R276" si="196">IF(Q276&lt;=30,O276+P276,O276+O276*0.3)*IF(G276=1,0.4,IF(G276=2,0.75,IF(G276="1 (kas 4 m. 1 k. nerengiamos)",0.52,1)))*IF(D276="olimpinė",1,IF(M276="Ne",0.5,1))*IF(D276="olimpinė",1,IF(J276&lt;8,0,1))*E276*IF(D276="olimpinė",1,IF(K276&lt;16,0,1))*IF(I276&lt;=1,1,1/I276)*IF(OR(A$5="Lietuvos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193.83546000000001</v>
      </c>
    </row>
    <row r="277" spans="1:18" ht="41.4">
      <c r="A277" s="1">
        <v>2</v>
      </c>
      <c r="B277" s="1" t="s">
        <v>148</v>
      </c>
      <c r="C277" s="12" t="s">
        <v>134</v>
      </c>
      <c r="D277" s="1" t="s">
        <v>30</v>
      </c>
      <c r="E277" s="1">
        <v>4</v>
      </c>
      <c r="F277" s="1" t="s">
        <v>82</v>
      </c>
      <c r="G277" s="1" t="s">
        <v>83</v>
      </c>
      <c r="H277" s="1" t="s">
        <v>32</v>
      </c>
      <c r="I277" s="1"/>
      <c r="J277" s="1">
        <v>22</v>
      </c>
      <c r="K277" s="1"/>
      <c r="L277" s="1">
        <v>11</v>
      </c>
      <c r="M277" s="1"/>
      <c r="N277" s="4">
        <f t="shared" ref="N277:N281" si="197">(IF(F277="OŽ",IF(L277=1,550.8,IF(L277=2,426.38,IF(L277=3,342.14,IF(L277=4,181.44,IF(L277=5,168.48,IF(L277=6,155.52,IF(L277=7,148.5,IF(L277=8,144,0))))))))+IF(L277&lt;=8,0,IF(L277&lt;=16,137.7,IF(L277&lt;=24,108,IF(L277&lt;=32,80.1,IF(L277&lt;=36,52.2,0)))))-IF(L277&lt;=8,0,IF(L277&lt;=16,(L277-9)*2.754,IF(L277&lt;=24,(L277-17)* 2.754,IF(L277&lt;=32,(L277-25)* 2.754,IF(L277&lt;=36,(L277-33)*2.754,0))))),0)+IF(F277="PČ",IF(L277=1,449,IF(L277=2,314.6,IF(L277=3,238,IF(L277=4,172,IF(L277=5,159,IF(L277=6,145,IF(L277=7,132,IF(L277=8,119,0))))))))+IF(L277&lt;=8,0,IF(L277&lt;=16,88,IF(L277&lt;=24,55,IF(L277&lt;=32,22,0))))-IF(L277&lt;=8,0,IF(L277&lt;=16,(L277-9)*2.245,IF(L277&lt;=24,(L277-17)*2.245,IF(L277&lt;=32,(L277-25)*2.245,0)))),0)+IF(F277="PČneol",IF(L277=1,85,IF(L277=2,64.61,IF(L277=3,50.76,IF(L277=4,16.25,IF(L277=5,15,IF(L277=6,13.75,IF(L277=7,12.5,IF(L277=8,11.25,0))))))))+IF(L277&lt;=8,0,IF(L277&lt;=16,9,0))-IF(L277&lt;=8,0,IF(L277&lt;=16,(L277-9)*0.425,0)),0)+IF(F277="PŽ",IF(L277=1,85,IF(L277=2,59.5,IF(L277=3,45,IF(L277=4,32.5,IF(L277=5,30,IF(L277=6,27.5,IF(L277=7,25,IF(L277=8,22.5,0))))))))+IF(L277&lt;=8,0,IF(L277&lt;=16,19,IF(L277&lt;=24,13,IF(L277&lt;=32,8,0))))-IF(L277&lt;=8,0,IF(L277&lt;=16,(L277-9)*0.425,IF(L277&lt;=24,(L277-17)*0.425,IF(L277&lt;=32,(L277-25)*0.425,0)))),0)+IF(F277="EČ",IF(L277=1,204,IF(L277=2,156.24,IF(L277=3,123.84,IF(L277=4,72,IF(L277=5,66,IF(L277=6,60,IF(L277=7,54,IF(L277=8,48,0))))))))+IF(L277&lt;=8,0,IF(L277&lt;=16,40,IF(L277&lt;=24,25,0)))-IF(L277&lt;=8,0,IF(L277&lt;=16,(L277-9)*1.02,IF(L277&lt;=24,(L277-17)*1.02,0))),0)+IF(F277="EČneol",IF(L277=1,68,IF(L277=2,51.69,IF(L277=3,40.61,IF(L277=4,13,IF(L277=5,12,IF(L277=6,11,IF(L277=7,10,IF(L277=8,9,0)))))))))+IF(F277="EŽ",IF(L277=1,68,IF(L277=2,47.6,IF(L277=3,36,IF(L277=4,18,IF(L277=5,16.5,IF(L277=6,15,IF(L277=7,13.5,IF(L277=8,12,0))))))))+IF(L277&lt;=8,0,IF(L277&lt;=16,10,IF(L277&lt;=24,6,0)))-IF(L277&lt;=8,0,IF(L277&lt;=16,(L277-9)*0.34,IF(L277&lt;=24,(L277-17)*0.34,0))),0)+IF(F277="PT",IF(L277=1,68,IF(L277=2,52.08,IF(L277=3,41.28,IF(L277=4,24,IF(L277=5,22,IF(L277=6,20,IF(L277=7,18,IF(L277=8,16,0))))))))+IF(L277&lt;=8,0,IF(L277&lt;=16,13,IF(L277&lt;=24,9,IF(L277&lt;=32,4,0))))-IF(L277&lt;=8,0,IF(L277&lt;=16,(L277-9)*0.34,IF(L277&lt;=24,(L277-17)*0.34,IF(L277&lt;=32,(L277-25)*0.34,0)))),0)+IF(F277="JOŽ",IF(L277=1,85,IF(L277=2,59.5,IF(L277=3,45,IF(L277=4,32.5,IF(L277=5,30,IF(L277=6,27.5,IF(L277=7,25,IF(L277=8,22.5,0))))))))+IF(L277&lt;=8,0,IF(L277&lt;=16,19,IF(L277&lt;=24,13,0)))-IF(L277&lt;=8,0,IF(L277&lt;=16,(L277-9)*0.425,IF(L277&lt;=24,(L277-17)*0.425,0))),0)+IF(F277="JPČ",IF(L277=1,68,IF(L277=2,47.6,IF(L277=3,36,IF(L277=4,26,IF(L277=5,24,IF(L277=6,22,IF(L277=7,20,IF(L277=8,18,0))))))))+IF(L277&lt;=8,0,IF(L277&lt;=16,13,IF(L277&lt;=24,9,0)))-IF(L277&lt;=8,0,IF(L277&lt;=16,(L277-9)*0.34,IF(L277&lt;=24,(L277-17)*0.34,0))),0)+IF(F277="JEČ",IF(L277=1,34,IF(L277=2,26.04,IF(L277=3,20.6,IF(L277=4,12,IF(L277=5,11,IF(L277=6,10,IF(L277=7,9,IF(L277=8,8,0))))))))+IF(L277&lt;=8,0,IF(L277&lt;=16,6,0))-IF(L277&lt;=8,0,IF(L277&lt;=16,(L277-9)*0.17,0)),0)+IF(F277="JEOF",IF(L277=1,34,IF(L277=2,26.04,IF(L277=3,20.6,IF(L277=4,12,IF(L277=5,11,IF(L277=6,10,IF(L277=7,9,IF(L277=8,8,0))))))))+IF(L277&lt;=8,0,IF(L277&lt;=16,6,0))-IF(L277&lt;=8,0,IF(L277&lt;=16,(L277-9)*0.17,0)),0)+IF(F277="JnPČ",IF(L277=1,51,IF(L277=2,35.7,IF(L277=3,27,IF(L277=4,19.5,IF(L277=5,18,IF(L277=6,16.5,IF(L277=7,15,IF(L277=8,13.5,0))))))))+IF(L277&lt;=8,0,IF(L277&lt;=16,10,0))-IF(L277&lt;=8,0,IF(L277&lt;=16,(L277-9)*0.255,0)),0)+IF(F277="JnEČ",IF(L277=1,25.5,IF(L277=2,19.53,IF(L277=3,15.48,IF(L277=4,9,IF(L277=5,8.25,IF(L277=6,7.5,IF(L277=7,6.75,IF(L277=8,6,0))))))))+IF(L277&lt;=8,0,IF(L277&lt;=16,5,0))-IF(L277&lt;=8,0,IF(L277&lt;=16,(L277-9)*0.1275,0)),0)+IF(F277="JčPČ",IF(L277=1,21.25,IF(L277=2,14.5,IF(L277=3,11.5,IF(L277=4,7,IF(L277=5,6.5,IF(L277=6,6,IF(L277=7,5.5,IF(L277=8,5,0))))))))+IF(L277&lt;=8,0,IF(L277&lt;=16,4,0))-IF(L277&lt;=8,0,IF(L277&lt;=16,(L277-9)*0.10625,0)),0)+IF(F277="JčEČ",IF(L277=1,17,IF(L277=2,13.02,IF(L277=3,10.32,IF(L277=4,6,IF(L277=5,5.5,IF(L277=6,5,IF(L277=7,4.5,IF(L277=8,4,0))))))))+IF(L277&lt;=8,0,IF(L277&lt;=16,3,0))-IF(L277&lt;=8,0,IF(L277&lt;=16,(L277-9)*0.085,0)),0)+IF(F277="NEAK",IF(L277=1,11.48,IF(L277=2,8.79,IF(L277=3,6.97,IF(L277=4,4.05,IF(L277=5,3.71,IF(L277=6,3.38,IF(L277=7,3.04,IF(L277=8,2.7,0))))))))+IF(L277&lt;=8,0,IF(L277&lt;=16,2,IF(L277&lt;=24,1.3,0)))-IF(L277&lt;=8,0,IF(L277&lt;=16,(L277-9)*0.0574,IF(L277&lt;=24,(L277-17)*0.0574,0))),0))*IF(L277&lt;4,1,IF(OR(F277="PČ",F277="PŽ",F277="PT"),IF(J277&lt;32,J277/32,1),1))* IF(L277&lt;4,1,IF(OR(F277="EČ",F277="EŽ",F277="JOŽ",F277="JPČ",F277="NEAK"),IF(J277&lt;24,J277/24,1),1))*IF(L277&lt;4,1,IF(OR(F277="PČneol",F277="JEČ",F277="JEOF",F277="JnPČ",F277="JnEČ",F277="JčPČ",F277="JčEČ"),IF(J277&lt;16,J277/16,1),1))*IF(L277&lt;4,1,IF(F277="EČneol",IF(J277&lt;8,J277/8,1),1))</f>
        <v>57.413125000000001</v>
      </c>
      <c r="O277" s="9">
        <f t="shared" ref="O277:O281" si="198">IF(F277="OŽ",N277,IF(H277="Ne",IF(J277*0.3&lt;=J277-L277,N277,0),IF(J277*0.1&lt;=J277-L277,N277,0)))</f>
        <v>57.413125000000001</v>
      </c>
      <c r="P277" s="5">
        <f t="shared" ref="P277:P281" si="199">IF(O277=0,0,IF(F277="OŽ",IF(L277&gt;35,0,IF(J277&gt;35,(36-L277)*1.836,((36-L277)-(36-J277))*1.836)),0)+IF(F277="PČ",IF(L277&gt;31,0,IF(J277&gt;31,(32-L277)*1.347,((32-L277)-(32-J277))*1.347)),0)+ IF(F277="PČneol",IF(L277&gt;15,0,IF(J277&gt;15,(16-L277)*0.255,((16-L277)-(16-J277))*0.255)),0)+IF(F277="PŽ",IF(L277&gt;31,0,IF(J277&gt;31,(32-L277)*0.255,((32-L277)-(32-J277))*0.255)),0)+IF(F277="EČ",IF(L277&gt;23,0,IF(J277&gt;23,(24-L277)*0.612,((24-L277)-(24-J277))*0.612)),0)+IF(F277="EČneol",IF(L277&gt;7,0,IF(J277&gt;7,(8-L277)*0.204,((8-L277)-(8-J277))*0.204)),0)+IF(F277="EŽ",IF(L277&gt;23,0,IF(J277&gt;23,(24-L277)*0.204,((24-L277)-(24-J277))*0.204)),0)+IF(F277="PT",IF(L277&gt;31,0,IF(J277&gt;31,(32-L277)*0.204,((32-L277)-(32-J277))*0.204)),0)+IF(F277="JOŽ",IF(L277&gt;23,0,IF(J277&gt;23,(24-L277)*0.255,((24-L277)-(24-J277))*0.255)),0)+IF(F277="JPČ",IF(L277&gt;23,0,IF(J277&gt;23,(24-L277)*0.204,((24-L277)-(24-J277))*0.204)),0)+IF(F277="JEČ",IF(L277&gt;15,0,IF(J277&gt;15,(16-L277)*0.102,((16-L277)-(16-J277))*0.102)),0)+IF(F277="JEOF",IF(L277&gt;15,0,IF(J277&gt;15,(16-L277)*0.102,((16-L277)-(16-J277))*0.102)),0)+IF(F277="JnPČ",IF(L277&gt;15,0,IF(J277&gt;15,(16-L277)*0.153,((16-L277)-(16-J277))*0.153)),0)+IF(F277="JnEČ",IF(L277&gt;15,0,IF(J277&gt;15,(16-L277)*0.0765,((16-L277)-(16-J277))*0.0765)),0)+IF(F277="JčPČ",IF(L277&gt;15,0,IF(J277&gt;15,(16-L277)*0.06375,((16-L277)-(16-J277))*0.06375)),0)+IF(F277="JčEČ",IF(L277&gt;15,0,IF(J277&gt;15,(16-L277)*0.051,((16-L277)-(16-J277))*0.051)),0)+IF(F277="NEAK",IF(L277&gt;23,0,IF(J277&gt;23,(24-L277)*0.03444,((24-L277)-(24-J277))*0.03444)),0))</f>
        <v>14.817</v>
      </c>
      <c r="Q277" s="11">
        <f t="shared" ref="Q277:Q281" si="200">IF(ISERROR(P277*100/N277),0,(P277*100/N277))</f>
        <v>25.807687702071608</v>
      </c>
      <c r="R277" s="10">
        <f t="shared" ref="R277:R281" si="201">IF(Q277&lt;=30,O277+P277,O277+O277*0.3)*IF(G277=1,0.4,IF(G277=2,0.75,IF(G277="1 (kas 4 m. 1 k. nerengiamos)",0.52,1)))*IF(D277="olimpinė",1,IF(M277="Ne",0.5,1))*IF(D277="olimpinė",1,IF(J277&lt;8,0,1))*E277*IF(D277="olimpinė",1,IF(K277&lt;16,0,1))*IF(I277&lt;=1,1,1/I277)*IF(OR(A$5="Lietuvos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157.75059300000001</v>
      </c>
    </row>
    <row r="278" spans="1:18" ht="41.4">
      <c r="A278" s="1">
        <v>3</v>
      </c>
      <c r="B278" s="1" t="s">
        <v>149</v>
      </c>
      <c r="C278" s="12" t="s">
        <v>36</v>
      </c>
      <c r="D278" s="1" t="s">
        <v>30</v>
      </c>
      <c r="E278" s="1">
        <v>2</v>
      </c>
      <c r="F278" s="1" t="s">
        <v>82</v>
      </c>
      <c r="G278" s="1" t="s">
        <v>83</v>
      </c>
      <c r="H278" s="1" t="s">
        <v>32</v>
      </c>
      <c r="I278" s="1"/>
      <c r="J278" s="1">
        <v>25</v>
      </c>
      <c r="K278" s="1"/>
      <c r="L278" s="1">
        <v>9</v>
      </c>
      <c r="M278" s="1"/>
      <c r="N278" s="4">
        <f t="shared" si="197"/>
        <v>68.75</v>
      </c>
      <c r="O278" s="9">
        <f t="shared" si="198"/>
        <v>68.75</v>
      </c>
      <c r="P278" s="5">
        <f t="shared" si="199"/>
        <v>21.552</v>
      </c>
      <c r="Q278" s="11">
        <f t="shared" si="200"/>
        <v>31.348363636363633</v>
      </c>
      <c r="R278" s="10">
        <f t="shared" si="201"/>
        <v>97.597500000000011</v>
      </c>
    </row>
    <row r="279" spans="1:18" ht="41.4">
      <c r="A279" s="1">
        <v>4</v>
      </c>
      <c r="B279" s="1" t="s">
        <v>149</v>
      </c>
      <c r="C279" s="12" t="s">
        <v>150</v>
      </c>
      <c r="D279" s="1" t="s">
        <v>41</v>
      </c>
      <c r="E279" s="1">
        <v>2</v>
      </c>
      <c r="F279" s="1" t="s">
        <v>132</v>
      </c>
      <c r="G279" s="1" t="s">
        <v>83</v>
      </c>
      <c r="H279" s="1" t="s">
        <v>32</v>
      </c>
      <c r="I279" s="1"/>
      <c r="J279" s="1">
        <v>19</v>
      </c>
      <c r="K279" s="1">
        <v>66</v>
      </c>
      <c r="L279" s="1">
        <v>3</v>
      </c>
      <c r="M279" s="1"/>
      <c r="N279" s="4">
        <f t="shared" si="197"/>
        <v>50.76</v>
      </c>
      <c r="O279" s="9">
        <f t="shared" si="198"/>
        <v>50.76</v>
      </c>
      <c r="P279" s="5">
        <f t="shared" si="199"/>
        <v>3.3149999999999999</v>
      </c>
      <c r="Q279" s="11">
        <f t="shared" si="200"/>
        <v>6.5307328605200947</v>
      </c>
      <c r="R279" s="10">
        <f t="shared" si="201"/>
        <v>59.049900000000001</v>
      </c>
    </row>
    <row r="280" spans="1:18" ht="41.4">
      <c r="A280" s="1">
        <v>5</v>
      </c>
      <c r="B280" s="1" t="s">
        <v>151</v>
      </c>
      <c r="C280" s="12" t="s">
        <v>29</v>
      </c>
      <c r="D280" s="1" t="s">
        <v>41</v>
      </c>
      <c r="E280" s="1">
        <v>1</v>
      </c>
      <c r="F280" s="1" t="s">
        <v>132</v>
      </c>
      <c r="G280" s="1" t="s">
        <v>83</v>
      </c>
      <c r="H280" s="1" t="s">
        <v>32</v>
      </c>
      <c r="I280" s="1"/>
      <c r="J280" s="1">
        <v>18</v>
      </c>
      <c r="K280" s="1">
        <v>66</v>
      </c>
      <c r="L280" s="1">
        <v>3</v>
      </c>
      <c r="M280" s="1"/>
      <c r="N280" s="4">
        <f t="shared" si="197"/>
        <v>50.76</v>
      </c>
      <c r="O280" s="9">
        <f t="shared" si="198"/>
        <v>50.76</v>
      </c>
      <c r="P280" s="5">
        <f t="shared" si="199"/>
        <v>3.3149999999999999</v>
      </c>
      <c r="Q280" s="11">
        <f t="shared" si="200"/>
        <v>6.5307328605200947</v>
      </c>
      <c r="R280" s="10">
        <f t="shared" si="201"/>
        <v>29.52495</v>
      </c>
    </row>
    <row r="281" spans="1:18" ht="41.4">
      <c r="A281" s="1">
        <v>6</v>
      </c>
      <c r="B281" s="1" t="s">
        <v>152</v>
      </c>
      <c r="C281" s="12" t="s">
        <v>51</v>
      </c>
      <c r="D281" s="1" t="s">
        <v>30</v>
      </c>
      <c r="E281" s="1">
        <v>2</v>
      </c>
      <c r="F281" s="1" t="s">
        <v>82</v>
      </c>
      <c r="G281" s="1" t="s">
        <v>83</v>
      </c>
      <c r="H281" s="1" t="s">
        <v>32</v>
      </c>
      <c r="I281" s="1"/>
      <c r="J281" s="1">
        <v>20</v>
      </c>
      <c r="K281" s="1"/>
      <c r="L281" s="1">
        <v>14</v>
      </c>
      <c r="M281" s="1"/>
      <c r="N281" s="4">
        <f t="shared" si="197"/>
        <v>47.984375</v>
      </c>
      <c r="O281" s="9">
        <f t="shared" si="198"/>
        <v>47.984375</v>
      </c>
      <c r="P281" s="5">
        <f t="shared" si="199"/>
        <v>8.0820000000000007</v>
      </c>
      <c r="Q281" s="11">
        <f t="shared" si="200"/>
        <v>16.842982741777924</v>
      </c>
      <c r="R281" s="10">
        <f t="shared" si="201"/>
        <v>61.224481500000003</v>
      </c>
    </row>
    <row r="282" spans="1:18">
      <c r="A282" s="60" t="s">
        <v>43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  <c r="R282" s="10">
        <f>SUM(R276:R281)</f>
        <v>598.98288450000007</v>
      </c>
    </row>
    <row r="283" spans="1:18" ht="15.6">
      <c r="A283" s="24" t="s">
        <v>71</v>
      </c>
      <c r="B283" s="2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6"/>
    </row>
    <row r="284" spans="1:18">
      <c r="A284" s="50" t="s">
        <v>45</v>
      </c>
      <c r="B284" s="50"/>
      <c r="C284" s="50"/>
      <c r="D284" s="50"/>
      <c r="E284" s="50"/>
      <c r="F284" s="50"/>
      <c r="G284" s="50"/>
      <c r="H284" s="50"/>
      <c r="I284" s="50"/>
      <c r="J284" s="15"/>
      <c r="K284" s="15"/>
      <c r="L284" s="15"/>
      <c r="M284" s="15"/>
      <c r="N284" s="15"/>
      <c r="O284" s="15"/>
      <c r="P284" s="15"/>
      <c r="Q284" s="15"/>
      <c r="R284" s="16"/>
    </row>
    <row r="285" spans="1:18">
      <c r="A285" s="50"/>
      <c r="B285" s="50"/>
      <c r="C285" s="50"/>
      <c r="D285" s="50"/>
      <c r="E285" s="50"/>
      <c r="F285" s="50"/>
      <c r="G285" s="50"/>
      <c r="H285" s="50"/>
      <c r="I285" s="50"/>
      <c r="J285" s="15"/>
      <c r="K285" s="15"/>
      <c r="L285" s="15"/>
      <c r="M285" s="15"/>
      <c r="N285" s="15"/>
      <c r="O285" s="15"/>
      <c r="P285" s="15"/>
      <c r="Q285" s="15"/>
      <c r="R285" s="16"/>
    </row>
    <row r="286" spans="1:18">
      <c r="A286" s="63" t="s">
        <v>153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8"/>
    </row>
    <row r="287" spans="1:18" ht="16.8">
      <c r="A287" s="65" t="s">
        <v>27</v>
      </c>
      <c r="B287" s="66"/>
      <c r="C287" s="66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8"/>
    </row>
    <row r="288" spans="1:18">
      <c r="A288" s="63" t="s">
        <v>147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8"/>
    </row>
    <row r="289" spans="1:18" ht="41.4">
      <c r="A289" s="1">
        <v>1</v>
      </c>
      <c r="B289" s="1" t="s">
        <v>154</v>
      </c>
      <c r="C289" s="12" t="s">
        <v>34</v>
      </c>
      <c r="D289" s="1" t="s">
        <v>41</v>
      </c>
      <c r="E289" s="1">
        <v>2</v>
      </c>
      <c r="F289" s="1" t="s">
        <v>132</v>
      </c>
      <c r="G289" s="1" t="s">
        <v>83</v>
      </c>
      <c r="H289" s="1" t="s">
        <v>32</v>
      </c>
      <c r="I289" s="1"/>
      <c r="J289" s="1">
        <v>17</v>
      </c>
      <c r="K289" s="1">
        <v>66</v>
      </c>
      <c r="L289" s="1">
        <v>6</v>
      </c>
      <c r="M289" s="1"/>
      <c r="N289" s="4">
        <f t="shared" ref="N289" si="202">(IF(F289="OŽ",IF(L289=1,550.8,IF(L289=2,426.38,IF(L289=3,342.14,IF(L289=4,181.44,IF(L289=5,168.48,IF(L289=6,155.52,IF(L289=7,148.5,IF(L289=8,144,0))))))))+IF(L289&lt;=8,0,IF(L289&lt;=16,137.7,IF(L289&lt;=24,108,IF(L289&lt;=32,80.1,IF(L289&lt;=36,52.2,0)))))-IF(L289&lt;=8,0,IF(L289&lt;=16,(L289-9)*2.754,IF(L289&lt;=24,(L289-17)* 2.754,IF(L289&lt;=32,(L289-25)* 2.754,IF(L289&lt;=36,(L289-33)*2.754,0))))),0)+IF(F289="PČ",IF(L289=1,449,IF(L289=2,314.6,IF(L289=3,238,IF(L289=4,172,IF(L289=5,159,IF(L289=6,145,IF(L289=7,132,IF(L289=8,119,0))))))))+IF(L289&lt;=8,0,IF(L289&lt;=16,88,IF(L289&lt;=24,55,IF(L289&lt;=32,22,0))))-IF(L289&lt;=8,0,IF(L289&lt;=16,(L289-9)*2.245,IF(L289&lt;=24,(L289-17)*2.245,IF(L289&lt;=32,(L289-25)*2.245,0)))),0)+IF(F289="PČneol",IF(L289=1,85,IF(L289=2,64.61,IF(L289=3,50.76,IF(L289=4,16.25,IF(L289=5,15,IF(L289=6,13.75,IF(L289=7,12.5,IF(L289=8,11.25,0))))))))+IF(L289&lt;=8,0,IF(L289&lt;=16,9,0))-IF(L289&lt;=8,0,IF(L289&lt;=16,(L289-9)*0.425,0)),0)+IF(F289="PŽ",IF(L289=1,85,IF(L289=2,59.5,IF(L289=3,45,IF(L289=4,32.5,IF(L289=5,30,IF(L289=6,27.5,IF(L289=7,25,IF(L289=8,22.5,0))))))))+IF(L289&lt;=8,0,IF(L289&lt;=16,19,IF(L289&lt;=24,13,IF(L289&lt;=32,8,0))))-IF(L289&lt;=8,0,IF(L289&lt;=16,(L289-9)*0.425,IF(L289&lt;=24,(L289-17)*0.425,IF(L289&lt;=32,(L289-25)*0.425,0)))),0)+IF(F289="EČ",IF(L289=1,204,IF(L289=2,156.24,IF(L289=3,123.84,IF(L289=4,72,IF(L289=5,66,IF(L289=6,60,IF(L289=7,54,IF(L289=8,48,0))))))))+IF(L289&lt;=8,0,IF(L289&lt;=16,40,IF(L289&lt;=24,25,0)))-IF(L289&lt;=8,0,IF(L289&lt;=16,(L289-9)*1.02,IF(L289&lt;=24,(L289-17)*1.02,0))),0)+IF(F289="EČneol",IF(L289=1,68,IF(L289=2,51.69,IF(L289=3,40.61,IF(L289=4,13,IF(L289=5,12,IF(L289=6,11,IF(L289=7,10,IF(L289=8,9,0)))))))))+IF(F289="EŽ",IF(L289=1,68,IF(L289=2,47.6,IF(L289=3,36,IF(L289=4,18,IF(L289=5,16.5,IF(L289=6,15,IF(L289=7,13.5,IF(L289=8,12,0))))))))+IF(L289&lt;=8,0,IF(L289&lt;=16,10,IF(L289&lt;=24,6,0)))-IF(L289&lt;=8,0,IF(L289&lt;=16,(L289-9)*0.34,IF(L289&lt;=24,(L289-17)*0.34,0))),0)+IF(F289="PT",IF(L289=1,68,IF(L289=2,52.08,IF(L289=3,41.28,IF(L289=4,24,IF(L289=5,22,IF(L289=6,20,IF(L289=7,18,IF(L289=8,16,0))))))))+IF(L289&lt;=8,0,IF(L289&lt;=16,13,IF(L289&lt;=24,9,IF(L289&lt;=32,4,0))))-IF(L289&lt;=8,0,IF(L289&lt;=16,(L289-9)*0.34,IF(L289&lt;=24,(L289-17)*0.34,IF(L289&lt;=32,(L289-25)*0.34,0)))),0)+IF(F289="JOŽ",IF(L289=1,85,IF(L289=2,59.5,IF(L289=3,45,IF(L289=4,32.5,IF(L289=5,30,IF(L289=6,27.5,IF(L289=7,25,IF(L289=8,22.5,0))))))))+IF(L289&lt;=8,0,IF(L289&lt;=16,19,IF(L289&lt;=24,13,0)))-IF(L289&lt;=8,0,IF(L289&lt;=16,(L289-9)*0.425,IF(L289&lt;=24,(L289-17)*0.425,0))),0)+IF(F289="JPČ",IF(L289=1,68,IF(L289=2,47.6,IF(L289=3,36,IF(L289=4,26,IF(L289=5,24,IF(L289=6,22,IF(L289=7,20,IF(L289=8,18,0))))))))+IF(L289&lt;=8,0,IF(L289&lt;=16,13,IF(L289&lt;=24,9,0)))-IF(L289&lt;=8,0,IF(L289&lt;=16,(L289-9)*0.34,IF(L289&lt;=24,(L289-17)*0.34,0))),0)+IF(F289="JEČ",IF(L289=1,34,IF(L289=2,26.04,IF(L289=3,20.6,IF(L289=4,12,IF(L289=5,11,IF(L289=6,10,IF(L289=7,9,IF(L289=8,8,0))))))))+IF(L289&lt;=8,0,IF(L289&lt;=16,6,0))-IF(L289&lt;=8,0,IF(L289&lt;=16,(L289-9)*0.17,0)),0)+IF(F289="JEOF",IF(L289=1,34,IF(L289=2,26.04,IF(L289=3,20.6,IF(L289=4,12,IF(L289=5,11,IF(L289=6,10,IF(L289=7,9,IF(L289=8,8,0))))))))+IF(L289&lt;=8,0,IF(L289&lt;=16,6,0))-IF(L289&lt;=8,0,IF(L289&lt;=16,(L289-9)*0.17,0)),0)+IF(F289="JnPČ",IF(L289=1,51,IF(L289=2,35.7,IF(L289=3,27,IF(L289=4,19.5,IF(L289=5,18,IF(L289=6,16.5,IF(L289=7,15,IF(L289=8,13.5,0))))))))+IF(L289&lt;=8,0,IF(L289&lt;=16,10,0))-IF(L289&lt;=8,0,IF(L289&lt;=16,(L289-9)*0.255,0)),0)+IF(F289="JnEČ",IF(L289=1,25.5,IF(L289=2,19.53,IF(L289=3,15.48,IF(L289=4,9,IF(L289=5,8.25,IF(L289=6,7.5,IF(L289=7,6.75,IF(L289=8,6,0))))))))+IF(L289&lt;=8,0,IF(L289&lt;=16,5,0))-IF(L289&lt;=8,0,IF(L289&lt;=16,(L289-9)*0.1275,0)),0)+IF(F289="JčPČ",IF(L289=1,21.25,IF(L289=2,14.5,IF(L289=3,11.5,IF(L289=4,7,IF(L289=5,6.5,IF(L289=6,6,IF(L289=7,5.5,IF(L289=8,5,0))))))))+IF(L289&lt;=8,0,IF(L289&lt;=16,4,0))-IF(L289&lt;=8,0,IF(L289&lt;=16,(L289-9)*0.10625,0)),0)+IF(F289="JčEČ",IF(L289=1,17,IF(L289=2,13.02,IF(L289=3,10.32,IF(L289=4,6,IF(L289=5,5.5,IF(L289=6,5,IF(L289=7,4.5,IF(L289=8,4,0))))))))+IF(L289&lt;=8,0,IF(L289&lt;=16,3,0))-IF(L289&lt;=8,0,IF(L289&lt;=16,(L289-9)*0.085,0)),0)+IF(F289="NEAK",IF(L289=1,11.48,IF(L289=2,8.79,IF(L289=3,6.97,IF(L289=4,4.05,IF(L289=5,3.71,IF(L289=6,3.38,IF(L289=7,3.04,IF(L289=8,2.7,0))))))))+IF(L289&lt;=8,0,IF(L289&lt;=16,2,IF(L289&lt;=24,1.3,0)))-IF(L289&lt;=8,0,IF(L289&lt;=16,(L289-9)*0.0574,IF(L289&lt;=24,(L289-17)*0.0574,0))),0))*IF(L289&lt;4,1,IF(OR(F289="PČ",F289="PŽ",F289="PT"),IF(J289&lt;32,J289/32,1),1))* IF(L289&lt;4,1,IF(OR(F289="EČ",F289="EŽ",F289="JOŽ",F289="JPČ",F289="NEAK"),IF(J289&lt;24,J289/24,1),1))*IF(L289&lt;4,1,IF(OR(F289="PČneol",F289="JEČ",F289="JEOF",F289="JnPČ",F289="JnEČ",F289="JčPČ",F289="JčEČ"),IF(J289&lt;16,J289/16,1),1))*IF(L289&lt;4,1,IF(F289="EČneol",IF(J289&lt;8,J289/8,1),1))</f>
        <v>13.75</v>
      </c>
      <c r="O289" s="9">
        <f t="shared" ref="O289" si="203">IF(F289="OŽ",N289,IF(H289="Ne",IF(J289*0.3&lt;=J289-L289,N289,0),IF(J289*0.1&lt;=J289-L289,N289,0)))</f>
        <v>13.75</v>
      </c>
      <c r="P289" s="5">
        <f t="shared" ref="P289" si="204">IF(O289=0,0,IF(F289="OŽ",IF(L289&gt;35,0,IF(J289&gt;35,(36-L289)*1.836,((36-L289)-(36-J289))*1.836)),0)+IF(F289="PČ",IF(L289&gt;31,0,IF(J289&gt;31,(32-L289)*1.347,((32-L289)-(32-J289))*1.347)),0)+ IF(F289="PČneol",IF(L289&gt;15,0,IF(J289&gt;15,(16-L289)*0.255,((16-L289)-(16-J289))*0.255)),0)+IF(F289="PŽ",IF(L289&gt;31,0,IF(J289&gt;31,(32-L289)*0.255,((32-L289)-(32-J289))*0.255)),0)+IF(F289="EČ",IF(L289&gt;23,0,IF(J289&gt;23,(24-L289)*0.612,((24-L289)-(24-J289))*0.612)),0)+IF(F289="EČneol",IF(L289&gt;7,0,IF(J289&gt;7,(8-L289)*0.204,((8-L289)-(8-J289))*0.204)),0)+IF(F289="EŽ",IF(L289&gt;23,0,IF(J289&gt;23,(24-L289)*0.204,((24-L289)-(24-J289))*0.204)),0)+IF(F289="PT",IF(L289&gt;31,0,IF(J289&gt;31,(32-L289)*0.204,((32-L289)-(32-J289))*0.204)),0)+IF(F289="JOŽ",IF(L289&gt;23,0,IF(J289&gt;23,(24-L289)*0.255,((24-L289)-(24-J289))*0.255)),0)+IF(F289="JPČ",IF(L289&gt;23,0,IF(J289&gt;23,(24-L289)*0.204,((24-L289)-(24-J289))*0.204)),0)+IF(F289="JEČ",IF(L289&gt;15,0,IF(J289&gt;15,(16-L289)*0.102,((16-L289)-(16-J289))*0.102)),0)+IF(F289="JEOF",IF(L289&gt;15,0,IF(J289&gt;15,(16-L289)*0.102,((16-L289)-(16-J289))*0.102)),0)+IF(F289="JnPČ",IF(L289&gt;15,0,IF(J289&gt;15,(16-L289)*0.153,((16-L289)-(16-J289))*0.153)),0)+IF(F289="JnEČ",IF(L289&gt;15,0,IF(J289&gt;15,(16-L289)*0.0765,((16-L289)-(16-J289))*0.0765)),0)+IF(F289="JčPČ",IF(L289&gt;15,0,IF(J289&gt;15,(16-L289)*0.06375,((16-L289)-(16-J289))*0.06375)),0)+IF(F289="JčEČ",IF(L289&gt;15,0,IF(J289&gt;15,(16-L289)*0.051,((16-L289)-(16-J289))*0.051)),0)+IF(F289="NEAK",IF(L289&gt;23,0,IF(J289&gt;23,(24-L289)*0.03444,((24-L289)-(24-J289))*0.03444)),0))</f>
        <v>2.5499999999999998</v>
      </c>
      <c r="Q289" s="11">
        <f t="shared" ref="Q289" si="205">IF(ISERROR(P289*100/N289),0,(P289*100/N289))</f>
        <v>18.545454545454543</v>
      </c>
      <c r="R289" s="10">
        <f t="shared" ref="R289" si="206">IF(Q289&lt;=30,O289+P289,O289+O289*0.3)*IF(G289=1,0.4,IF(G289=2,0.75,IF(G289="1 (kas 4 m. 1 k. nerengiamos)",0.52,1)))*IF(D289="olimpinė",1,IF(M289="Ne",0.5,1))*IF(D289="olimpinė",1,IF(J289&lt;8,0,1))*E289*IF(D289="olimpinė",1,IF(K289&lt;16,0,1))*IF(I289&lt;=1,1,1/I289)*IF(OR(A$5="Lietuvos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17.799600000000002</v>
      </c>
    </row>
    <row r="290" spans="1:18" ht="41.4">
      <c r="A290" s="59">
        <v>1</v>
      </c>
      <c r="B290" s="59" t="s">
        <v>53</v>
      </c>
      <c r="C290" s="12" t="s">
        <v>115</v>
      </c>
      <c r="D290" s="59" t="s">
        <v>30</v>
      </c>
      <c r="E290" s="59">
        <v>1</v>
      </c>
      <c r="F290" s="59" t="s">
        <v>82</v>
      </c>
      <c r="G290" s="59" t="s">
        <v>83</v>
      </c>
      <c r="H290" s="59" t="s">
        <v>32</v>
      </c>
      <c r="I290" s="59"/>
      <c r="J290" s="59">
        <v>25</v>
      </c>
      <c r="K290" s="59"/>
      <c r="L290" s="59">
        <v>12</v>
      </c>
      <c r="M290" s="59"/>
      <c r="N290" s="4">
        <f t="shared" ref="N290" si="207">(IF(F290="OŽ",IF(L290=1,550.8,IF(L290=2,426.38,IF(L290=3,342.14,IF(L290=4,181.44,IF(L290=5,168.48,IF(L290=6,155.52,IF(L290=7,148.5,IF(L290=8,144,0))))))))+IF(L290&lt;=8,0,IF(L290&lt;=16,137.7,IF(L290&lt;=24,108,IF(L290&lt;=32,80.1,IF(L290&lt;=36,52.2,0)))))-IF(L290&lt;=8,0,IF(L290&lt;=16,(L290-9)*2.754,IF(L290&lt;=24,(L290-17)* 2.754,IF(L290&lt;=32,(L290-25)* 2.754,IF(L290&lt;=36,(L290-33)*2.754,0))))),0)+IF(F290="PČ",IF(L290=1,449,IF(L290=2,314.6,IF(L290=3,238,IF(L290=4,172,IF(L290=5,159,IF(L290=6,145,IF(L290=7,132,IF(L290=8,119,0))))))))+IF(L290&lt;=8,0,IF(L290&lt;=16,88,IF(L290&lt;=24,55,IF(L290&lt;=32,22,0))))-IF(L290&lt;=8,0,IF(L290&lt;=16,(L290-9)*2.245,IF(L290&lt;=24,(L290-17)*2.245,IF(L290&lt;=32,(L290-25)*2.245,0)))),0)+IF(F290="PČneol",IF(L290=1,85,IF(L290=2,64.61,IF(L290=3,50.76,IF(L290=4,16.25,IF(L290=5,15,IF(L290=6,13.75,IF(L290=7,12.5,IF(L290=8,11.25,0))))))))+IF(L290&lt;=8,0,IF(L290&lt;=16,9,0))-IF(L290&lt;=8,0,IF(L290&lt;=16,(L290-9)*0.425,0)),0)+IF(F290="PŽ",IF(L290=1,85,IF(L290=2,59.5,IF(L290=3,45,IF(L290=4,32.5,IF(L290=5,30,IF(L290=6,27.5,IF(L290=7,25,IF(L290=8,22.5,0))))))))+IF(L290&lt;=8,0,IF(L290&lt;=16,19,IF(L290&lt;=24,13,IF(L290&lt;=32,8,0))))-IF(L290&lt;=8,0,IF(L290&lt;=16,(L290-9)*0.425,IF(L290&lt;=24,(L290-17)*0.425,IF(L290&lt;=32,(L290-25)*0.425,0)))),0)+IF(F290="EČ",IF(L290=1,204,IF(L290=2,156.24,IF(L290=3,123.84,IF(L290=4,72,IF(L290=5,66,IF(L290=6,60,IF(L290=7,54,IF(L290=8,48,0))))))))+IF(L290&lt;=8,0,IF(L290&lt;=16,40,IF(L290&lt;=24,25,0)))-IF(L290&lt;=8,0,IF(L290&lt;=16,(L290-9)*1.02,IF(L290&lt;=24,(L290-17)*1.02,0))),0)+IF(F290="EČneol",IF(L290=1,68,IF(L290=2,51.69,IF(L290=3,40.61,IF(L290=4,13,IF(L290=5,12,IF(L290=6,11,IF(L290=7,10,IF(L290=8,9,0)))))))))+IF(F290="EŽ",IF(L290=1,68,IF(L290=2,47.6,IF(L290=3,36,IF(L290=4,18,IF(L290=5,16.5,IF(L290=6,15,IF(L290=7,13.5,IF(L290=8,12,0))))))))+IF(L290&lt;=8,0,IF(L290&lt;=16,10,IF(L290&lt;=24,6,0)))-IF(L290&lt;=8,0,IF(L290&lt;=16,(L290-9)*0.34,IF(L290&lt;=24,(L290-17)*0.34,0))),0)+IF(F290="PT",IF(L290=1,68,IF(L290=2,52.08,IF(L290=3,41.28,IF(L290=4,24,IF(L290=5,22,IF(L290=6,20,IF(L290=7,18,IF(L290=8,16,0))))))))+IF(L290&lt;=8,0,IF(L290&lt;=16,13,IF(L290&lt;=24,9,IF(L290&lt;=32,4,0))))-IF(L290&lt;=8,0,IF(L290&lt;=16,(L290-9)*0.34,IF(L290&lt;=24,(L290-17)*0.34,IF(L290&lt;=32,(L290-25)*0.34,0)))),0)+IF(F290="JOŽ",IF(L290=1,85,IF(L290=2,59.5,IF(L290=3,45,IF(L290=4,32.5,IF(L290=5,30,IF(L290=6,27.5,IF(L290=7,25,IF(L290=8,22.5,0))))))))+IF(L290&lt;=8,0,IF(L290&lt;=16,19,IF(L290&lt;=24,13,0)))-IF(L290&lt;=8,0,IF(L290&lt;=16,(L290-9)*0.425,IF(L290&lt;=24,(L290-17)*0.425,0))),0)+IF(F290="JPČ",IF(L290=1,68,IF(L290=2,47.6,IF(L290=3,36,IF(L290=4,26,IF(L290=5,24,IF(L290=6,22,IF(L290=7,20,IF(L290=8,18,0))))))))+IF(L290&lt;=8,0,IF(L290&lt;=16,13,IF(L290&lt;=24,9,0)))-IF(L290&lt;=8,0,IF(L290&lt;=16,(L290-9)*0.34,IF(L290&lt;=24,(L290-17)*0.34,0))),0)+IF(F290="JEČ",IF(L290=1,34,IF(L290=2,26.04,IF(L290=3,20.6,IF(L290=4,12,IF(L290=5,11,IF(L290=6,10,IF(L290=7,9,IF(L290=8,8,0))))))))+IF(L290&lt;=8,0,IF(L290&lt;=16,6,0))-IF(L290&lt;=8,0,IF(L290&lt;=16,(L290-9)*0.17,0)),0)+IF(F290="JEOF",IF(L290=1,34,IF(L290=2,26.04,IF(L290=3,20.6,IF(L290=4,12,IF(L290=5,11,IF(L290=6,10,IF(L290=7,9,IF(L290=8,8,0))))))))+IF(L290&lt;=8,0,IF(L290&lt;=16,6,0))-IF(L290&lt;=8,0,IF(L290&lt;=16,(L290-9)*0.17,0)),0)+IF(F290="JnPČ",IF(L290=1,51,IF(L290=2,35.7,IF(L290=3,27,IF(L290=4,19.5,IF(L290=5,18,IF(L290=6,16.5,IF(L290=7,15,IF(L290=8,13.5,0))))))))+IF(L290&lt;=8,0,IF(L290&lt;=16,10,0))-IF(L290&lt;=8,0,IF(L290&lt;=16,(L290-9)*0.255,0)),0)+IF(F290="JnEČ",IF(L290=1,25.5,IF(L290=2,19.53,IF(L290=3,15.48,IF(L290=4,9,IF(L290=5,8.25,IF(L290=6,7.5,IF(L290=7,6.75,IF(L290=8,6,0))))))))+IF(L290&lt;=8,0,IF(L290&lt;=16,5,0))-IF(L290&lt;=8,0,IF(L290&lt;=16,(L290-9)*0.1275,0)),0)+IF(F290="JčPČ",IF(L290=1,21.25,IF(L290=2,14.5,IF(L290=3,11.5,IF(L290=4,7,IF(L290=5,6.5,IF(L290=6,6,IF(L290=7,5.5,IF(L290=8,5,0))))))))+IF(L290&lt;=8,0,IF(L290&lt;=16,4,0))-IF(L290&lt;=8,0,IF(L290&lt;=16,(L290-9)*0.10625,0)),0)+IF(F290="JčEČ",IF(L290=1,17,IF(L290=2,13.02,IF(L290=3,10.32,IF(L290=4,6,IF(L290=5,5.5,IF(L290=6,5,IF(L290=7,4.5,IF(L290=8,4,0))))))))+IF(L290&lt;=8,0,IF(L290&lt;=16,3,0))-IF(L290&lt;=8,0,IF(L290&lt;=16,(L290-9)*0.085,0)),0)+IF(F290="NEAK",IF(L290=1,11.48,IF(L290=2,8.79,IF(L290=3,6.97,IF(L290=4,4.05,IF(L290=5,3.71,IF(L290=6,3.38,IF(L290=7,3.04,IF(L290=8,2.7,0))))))))+IF(L290&lt;=8,0,IF(L290&lt;=16,2,IF(L290&lt;=24,1.3,0)))-IF(L290&lt;=8,0,IF(L290&lt;=16,(L290-9)*0.0574,IF(L290&lt;=24,(L290-17)*0.0574,0))),0))*IF(L290&lt;4,1,IF(OR(F290="PČ",F290="PŽ",F290="PT"),IF(J290&lt;32,J290/32,1),1))* IF(L290&lt;4,1,IF(OR(F290="EČ",F290="EŽ",F290="JOŽ",F290="JPČ",F290="NEAK"),IF(J290&lt;24,J290/24,1),1))*IF(L290&lt;4,1,IF(OR(F290="PČneol",F290="JEČ",F290="JEOF",F290="JnPČ",F290="JnEČ",F290="JčPČ",F290="JčEČ"),IF(J290&lt;16,J290/16,1),1))*IF(L290&lt;4,1,IF(F290="EČneol",IF(J290&lt;8,J290/8,1),1))</f>
        <v>63.48828125</v>
      </c>
      <c r="O290" s="9">
        <f t="shared" ref="O290" si="208">IF(F290="OŽ",N290,IF(H290="Ne",IF(J290*0.3&lt;=J290-L290,N290,0),IF(J290*0.1&lt;=J290-L290,N290,0)))</f>
        <v>63.48828125</v>
      </c>
      <c r="P290" s="5">
        <f t="shared" ref="P290" si="209">IF(O290=0,0,IF(F290="OŽ",IF(L290&gt;35,0,IF(J290&gt;35,(36-L290)*1.836,((36-L290)-(36-J290))*1.836)),0)+IF(F290="PČ",IF(L290&gt;31,0,IF(J290&gt;31,(32-L290)*1.347,((32-L290)-(32-J290))*1.347)),0)+ IF(F290="PČneol",IF(L290&gt;15,0,IF(J290&gt;15,(16-L290)*0.255,((16-L290)-(16-J290))*0.255)),0)+IF(F290="PŽ",IF(L290&gt;31,0,IF(J290&gt;31,(32-L290)*0.255,((32-L290)-(32-J290))*0.255)),0)+IF(F290="EČ",IF(L290&gt;23,0,IF(J290&gt;23,(24-L290)*0.612,((24-L290)-(24-J290))*0.612)),0)+IF(F290="EČneol",IF(L290&gt;7,0,IF(J290&gt;7,(8-L290)*0.204,((8-L290)-(8-J290))*0.204)),0)+IF(F290="EŽ",IF(L290&gt;23,0,IF(J290&gt;23,(24-L290)*0.204,((24-L290)-(24-J290))*0.204)),0)+IF(F290="PT",IF(L290&gt;31,0,IF(J290&gt;31,(32-L290)*0.204,((32-L290)-(32-J290))*0.204)),0)+IF(F290="JOŽ",IF(L290&gt;23,0,IF(J290&gt;23,(24-L290)*0.255,((24-L290)-(24-J290))*0.255)),0)+IF(F290="JPČ",IF(L290&gt;23,0,IF(J290&gt;23,(24-L290)*0.204,((24-L290)-(24-J290))*0.204)),0)+IF(F290="JEČ",IF(L290&gt;15,0,IF(J290&gt;15,(16-L290)*0.102,((16-L290)-(16-J290))*0.102)),0)+IF(F290="JEOF",IF(L290&gt;15,0,IF(J290&gt;15,(16-L290)*0.102,((16-L290)-(16-J290))*0.102)),0)+IF(F290="JnPČ",IF(L290&gt;15,0,IF(J290&gt;15,(16-L290)*0.153,((16-L290)-(16-J290))*0.153)),0)+IF(F290="JnEČ",IF(L290&gt;15,0,IF(J290&gt;15,(16-L290)*0.0765,((16-L290)-(16-J290))*0.0765)),0)+IF(F290="JčPČ",IF(L290&gt;15,0,IF(J290&gt;15,(16-L290)*0.06375,((16-L290)-(16-J290))*0.06375)),0)+IF(F290="JčEČ",IF(L290&gt;15,0,IF(J290&gt;15,(16-L290)*0.051,((16-L290)-(16-J290))*0.051)),0)+IF(F290="NEAK",IF(L290&gt;23,0,IF(J290&gt;23,(24-L290)*0.03444,((24-L290)-(24-J290))*0.03444)),0))</f>
        <v>17.510999999999999</v>
      </c>
      <c r="Q290" s="11">
        <f t="shared" ref="Q290" si="210">IF(ISERROR(P290*100/N290),0,(P290*100/N290))</f>
        <v>27.581468036670152</v>
      </c>
      <c r="R290" s="10">
        <f t="shared" ref="R290" si="211">IF(Q290&lt;=30,O290+P290,O290+O290*0.3)*IF(G290=1,0.4,IF(G290=2,0.75,IF(G290="1 (kas 4 m. 1 k. nerengiamos)",0.52,1)))*IF(D290="olimpinė",1,IF(M290="Ne",0.5,1))*IF(D290="olimpinė",1,IF(J290&lt;8,0,1))*E290*IF(D290="olimpinė",1,IF(K290&lt;16,0,1))*IF(I290&lt;=1,1,1/I290)*IF(OR(A$5="Lietuvos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44.225607562499995</v>
      </c>
    </row>
    <row r="291" spans="1:18">
      <c r="A291" s="60" t="s">
        <v>43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2"/>
      <c r="R291" s="10">
        <f>SUM(R289:R290)</f>
        <v>62.0252075625</v>
      </c>
    </row>
    <row r="292" spans="1:18" ht="15.6">
      <c r="A292" s="24" t="s">
        <v>71</v>
      </c>
      <c r="B292" s="2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6"/>
    </row>
    <row r="293" spans="1:18">
      <c r="A293" s="50" t="s">
        <v>45</v>
      </c>
      <c r="B293" s="50"/>
      <c r="C293" s="50"/>
      <c r="D293" s="50"/>
      <c r="E293" s="50"/>
      <c r="F293" s="50"/>
      <c r="G293" s="50"/>
      <c r="H293" s="50"/>
      <c r="I293" s="50"/>
      <c r="J293" s="15"/>
      <c r="K293" s="15"/>
      <c r="L293" s="15"/>
      <c r="M293" s="15"/>
      <c r="N293" s="15"/>
      <c r="O293" s="15"/>
      <c r="P293" s="15"/>
      <c r="Q293" s="15"/>
      <c r="R293" s="16"/>
    </row>
    <row r="294" spans="1:18">
      <c r="A294" s="50"/>
      <c r="B294" s="50"/>
      <c r="C294" s="50"/>
      <c r="D294" s="50"/>
      <c r="E294" s="50"/>
      <c r="F294" s="50"/>
      <c r="G294" s="50"/>
      <c r="H294" s="50"/>
      <c r="I294" s="50"/>
      <c r="J294" s="15"/>
      <c r="K294" s="15"/>
      <c r="L294" s="15"/>
      <c r="M294" s="15"/>
      <c r="N294" s="15"/>
      <c r="O294" s="15"/>
      <c r="P294" s="15"/>
      <c r="Q294" s="15"/>
      <c r="R294" s="16"/>
    </row>
    <row r="295" spans="1:18">
      <c r="A295" s="63" t="s">
        <v>155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8"/>
    </row>
    <row r="296" spans="1:18" ht="16.8">
      <c r="A296" s="65" t="s">
        <v>27</v>
      </c>
      <c r="B296" s="66"/>
      <c r="C296" s="66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8"/>
    </row>
    <row r="297" spans="1:18">
      <c r="A297" s="63" t="s">
        <v>156</v>
      </c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8"/>
    </row>
    <row r="298" spans="1:18">
      <c r="A298" s="1">
        <v>1</v>
      </c>
      <c r="B298" s="1" t="s">
        <v>52</v>
      </c>
      <c r="C298" s="12" t="s">
        <v>38</v>
      </c>
      <c r="D298" s="1" t="s">
        <v>30</v>
      </c>
      <c r="E298" s="1">
        <v>1</v>
      </c>
      <c r="F298" s="1" t="s">
        <v>59</v>
      </c>
      <c r="G298" s="1">
        <v>1</v>
      </c>
      <c r="H298" s="1" t="s">
        <v>32</v>
      </c>
      <c r="I298" s="1"/>
      <c r="J298" s="1">
        <v>38</v>
      </c>
      <c r="K298" s="1"/>
      <c r="L298" s="1">
        <v>4</v>
      </c>
      <c r="M298" s="1"/>
      <c r="N298" s="4">
        <f t="shared" ref="N298" si="212">(IF(F298="OŽ",IF(L298=1,550.8,IF(L298=2,426.38,IF(L298=3,342.14,IF(L298=4,181.44,IF(L298=5,168.48,IF(L298=6,155.52,IF(L298=7,148.5,IF(L298=8,144,0))))))))+IF(L298&lt;=8,0,IF(L298&lt;=16,137.7,IF(L298&lt;=24,108,IF(L298&lt;=32,80.1,IF(L298&lt;=36,52.2,0)))))-IF(L298&lt;=8,0,IF(L298&lt;=16,(L298-9)*2.754,IF(L298&lt;=24,(L298-17)* 2.754,IF(L298&lt;=32,(L298-25)* 2.754,IF(L298&lt;=36,(L298-33)*2.754,0))))),0)+IF(F298="PČ",IF(L298=1,449,IF(L298=2,314.6,IF(L298=3,238,IF(L298=4,172,IF(L298=5,159,IF(L298=6,145,IF(L298=7,132,IF(L298=8,119,0))))))))+IF(L298&lt;=8,0,IF(L298&lt;=16,88,IF(L298&lt;=24,55,IF(L298&lt;=32,22,0))))-IF(L298&lt;=8,0,IF(L298&lt;=16,(L298-9)*2.245,IF(L298&lt;=24,(L298-17)*2.245,IF(L298&lt;=32,(L298-25)*2.245,0)))),0)+IF(F298="PČneol",IF(L298=1,85,IF(L298=2,64.61,IF(L298=3,50.76,IF(L298=4,16.25,IF(L298=5,15,IF(L298=6,13.75,IF(L298=7,12.5,IF(L298=8,11.25,0))))))))+IF(L298&lt;=8,0,IF(L298&lt;=16,9,0))-IF(L298&lt;=8,0,IF(L298&lt;=16,(L298-9)*0.425,0)),0)+IF(F298="PŽ",IF(L298=1,85,IF(L298=2,59.5,IF(L298=3,45,IF(L298=4,32.5,IF(L298=5,30,IF(L298=6,27.5,IF(L298=7,25,IF(L298=8,22.5,0))))))))+IF(L298&lt;=8,0,IF(L298&lt;=16,19,IF(L298&lt;=24,13,IF(L298&lt;=32,8,0))))-IF(L298&lt;=8,0,IF(L298&lt;=16,(L298-9)*0.425,IF(L298&lt;=24,(L298-17)*0.425,IF(L298&lt;=32,(L298-25)*0.425,0)))),0)+IF(F298="EČ",IF(L298=1,204,IF(L298=2,156.24,IF(L298=3,123.84,IF(L298=4,72,IF(L298=5,66,IF(L298=6,60,IF(L298=7,54,IF(L298=8,48,0))))))))+IF(L298&lt;=8,0,IF(L298&lt;=16,40,IF(L298&lt;=24,25,0)))-IF(L298&lt;=8,0,IF(L298&lt;=16,(L298-9)*1.02,IF(L298&lt;=24,(L298-17)*1.02,0))),0)+IF(F298="EČneol",IF(L298=1,68,IF(L298=2,51.69,IF(L298=3,40.61,IF(L298=4,13,IF(L298=5,12,IF(L298=6,11,IF(L298=7,10,IF(L298=8,9,0)))))))))+IF(F298="EŽ",IF(L298=1,68,IF(L298=2,47.6,IF(L298=3,36,IF(L298=4,18,IF(L298=5,16.5,IF(L298=6,15,IF(L298=7,13.5,IF(L298=8,12,0))))))))+IF(L298&lt;=8,0,IF(L298&lt;=16,10,IF(L298&lt;=24,6,0)))-IF(L298&lt;=8,0,IF(L298&lt;=16,(L298-9)*0.34,IF(L298&lt;=24,(L298-17)*0.34,0))),0)+IF(F298="PT",IF(L298=1,68,IF(L298=2,52.08,IF(L298=3,41.28,IF(L298=4,24,IF(L298=5,22,IF(L298=6,20,IF(L298=7,18,IF(L298=8,16,0))))))))+IF(L298&lt;=8,0,IF(L298&lt;=16,13,IF(L298&lt;=24,9,IF(L298&lt;=32,4,0))))-IF(L298&lt;=8,0,IF(L298&lt;=16,(L298-9)*0.34,IF(L298&lt;=24,(L298-17)*0.34,IF(L298&lt;=32,(L298-25)*0.34,0)))),0)+IF(F298="JOŽ",IF(L298=1,85,IF(L298=2,59.5,IF(L298=3,45,IF(L298=4,32.5,IF(L298=5,30,IF(L298=6,27.5,IF(L298=7,25,IF(L298=8,22.5,0))))))))+IF(L298&lt;=8,0,IF(L298&lt;=16,19,IF(L298&lt;=24,13,0)))-IF(L298&lt;=8,0,IF(L298&lt;=16,(L298-9)*0.425,IF(L298&lt;=24,(L298-17)*0.425,0))),0)+IF(F298="JPČ",IF(L298=1,68,IF(L298=2,47.6,IF(L298=3,36,IF(L298=4,26,IF(L298=5,24,IF(L298=6,22,IF(L298=7,20,IF(L298=8,18,0))))))))+IF(L298&lt;=8,0,IF(L298&lt;=16,13,IF(L298&lt;=24,9,0)))-IF(L298&lt;=8,0,IF(L298&lt;=16,(L298-9)*0.34,IF(L298&lt;=24,(L298-17)*0.34,0))),0)+IF(F298="JEČ",IF(L298=1,34,IF(L298=2,26.04,IF(L298=3,20.6,IF(L298=4,12,IF(L298=5,11,IF(L298=6,10,IF(L298=7,9,IF(L298=8,8,0))))))))+IF(L298&lt;=8,0,IF(L298&lt;=16,6,0))-IF(L298&lt;=8,0,IF(L298&lt;=16,(L298-9)*0.17,0)),0)+IF(F298="JEOF",IF(L298=1,34,IF(L298=2,26.04,IF(L298=3,20.6,IF(L298=4,12,IF(L298=5,11,IF(L298=6,10,IF(L298=7,9,IF(L298=8,8,0))))))))+IF(L298&lt;=8,0,IF(L298&lt;=16,6,0))-IF(L298&lt;=8,0,IF(L298&lt;=16,(L298-9)*0.17,0)),0)+IF(F298="JnPČ",IF(L298=1,51,IF(L298=2,35.7,IF(L298=3,27,IF(L298=4,19.5,IF(L298=5,18,IF(L298=6,16.5,IF(L298=7,15,IF(L298=8,13.5,0))))))))+IF(L298&lt;=8,0,IF(L298&lt;=16,10,0))-IF(L298&lt;=8,0,IF(L298&lt;=16,(L298-9)*0.255,0)),0)+IF(F298="JnEČ",IF(L298=1,25.5,IF(L298=2,19.53,IF(L298=3,15.48,IF(L298=4,9,IF(L298=5,8.25,IF(L298=6,7.5,IF(L298=7,6.75,IF(L298=8,6,0))))))))+IF(L298&lt;=8,0,IF(L298&lt;=16,5,0))-IF(L298&lt;=8,0,IF(L298&lt;=16,(L298-9)*0.1275,0)),0)+IF(F298="JčPČ",IF(L298=1,21.25,IF(L298=2,14.5,IF(L298=3,11.5,IF(L298=4,7,IF(L298=5,6.5,IF(L298=6,6,IF(L298=7,5.5,IF(L298=8,5,0))))))))+IF(L298&lt;=8,0,IF(L298&lt;=16,4,0))-IF(L298&lt;=8,0,IF(L298&lt;=16,(L298-9)*0.10625,0)),0)+IF(F298="JčEČ",IF(L298=1,17,IF(L298=2,13.02,IF(L298=3,10.32,IF(L298=4,6,IF(L298=5,5.5,IF(L298=6,5,IF(L298=7,4.5,IF(L298=8,4,0))))))))+IF(L298&lt;=8,0,IF(L298&lt;=16,3,0))-IF(L298&lt;=8,0,IF(L298&lt;=16,(L298-9)*0.085,0)),0)+IF(F298="NEAK",IF(L298=1,11.48,IF(L298=2,8.79,IF(L298=3,6.97,IF(L298=4,4.05,IF(L298=5,3.71,IF(L298=6,3.38,IF(L298=7,3.04,IF(L298=8,2.7,0))))))))+IF(L298&lt;=8,0,IF(L298&lt;=16,2,IF(L298&lt;=24,1.3,0)))-IF(L298&lt;=8,0,IF(L298&lt;=16,(L298-9)*0.0574,IF(L298&lt;=24,(L298-17)*0.0574,0))),0))*IF(L298&lt;4,1,IF(OR(F298="PČ",F298="PŽ",F298="PT"),IF(J298&lt;32,J298/32,1),1))* IF(L298&lt;4,1,IF(OR(F298="EČ",F298="EŽ",F298="JOŽ",F298="JPČ",F298="NEAK"),IF(J298&lt;24,J298/24,1),1))*IF(L298&lt;4,1,IF(OR(F298="PČneol",F298="JEČ",F298="JEOF",F298="JnPČ",F298="JnEČ",F298="JčPČ",F298="JčEČ"),IF(J298&lt;16,J298/16,1),1))*IF(L298&lt;4,1,IF(F298="EČneol",IF(J298&lt;8,J298/8,1),1))</f>
        <v>24</v>
      </c>
      <c r="O298" s="9">
        <f t="shared" ref="O298" si="213">IF(F298="OŽ",N298,IF(H298="Ne",IF(J298*0.3&lt;=J298-L298,N298,0),IF(J298*0.1&lt;=J298-L298,N298,0)))</f>
        <v>24</v>
      </c>
      <c r="P298" s="5">
        <f t="shared" ref="P298" si="214">IF(O298=0,0,IF(F298="OŽ",IF(L298&gt;35,0,IF(J298&gt;35,(36-L298)*1.836,((36-L298)-(36-J298))*1.836)),0)+IF(F298="PČ",IF(L298&gt;31,0,IF(J298&gt;31,(32-L298)*1.347,((32-L298)-(32-J298))*1.347)),0)+ IF(F298="PČneol",IF(L298&gt;15,0,IF(J298&gt;15,(16-L298)*0.255,((16-L298)-(16-J298))*0.255)),0)+IF(F298="PŽ",IF(L298&gt;31,0,IF(J298&gt;31,(32-L298)*0.255,((32-L298)-(32-J298))*0.255)),0)+IF(F298="EČ",IF(L298&gt;23,0,IF(J298&gt;23,(24-L298)*0.612,((24-L298)-(24-J298))*0.612)),0)+IF(F298="EČneol",IF(L298&gt;7,0,IF(J298&gt;7,(8-L298)*0.204,((8-L298)-(8-J298))*0.204)),0)+IF(F298="EŽ",IF(L298&gt;23,0,IF(J298&gt;23,(24-L298)*0.204,((24-L298)-(24-J298))*0.204)),0)+IF(F298="PT",IF(L298&gt;31,0,IF(J298&gt;31,(32-L298)*0.204,((32-L298)-(32-J298))*0.204)),0)+IF(F298="JOŽ",IF(L298&gt;23,0,IF(J298&gt;23,(24-L298)*0.255,((24-L298)-(24-J298))*0.255)),0)+IF(F298="JPČ",IF(L298&gt;23,0,IF(J298&gt;23,(24-L298)*0.204,((24-L298)-(24-J298))*0.204)),0)+IF(F298="JEČ",IF(L298&gt;15,0,IF(J298&gt;15,(16-L298)*0.102,((16-L298)-(16-J298))*0.102)),0)+IF(F298="JEOF",IF(L298&gt;15,0,IF(J298&gt;15,(16-L298)*0.102,((16-L298)-(16-J298))*0.102)),0)+IF(F298="JnPČ",IF(L298&gt;15,0,IF(J298&gt;15,(16-L298)*0.153,((16-L298)-(16-J298))*0.153)),0)+IF(F298="JnEČ",IF(L298&gt;15,0,IF(J298&gt;15,(16-L298)*0.0765,((16-L298)-(16-J298))*0.0765)),0)+IF(F298="JčPČ",IF(L298&gt;15,0,IF(J298&gt;15,(16-L298)*0.06375,((16-L298)-(16-J298))*0.06375)),0)+IF(F298="JčEČ",IF(L298&gt;15,0,IF(J298&gt;15,(16-L298)*0.051,((16-L298)-(16-J298))*0.051)),0)+IF(F298="NEAK",IF(L298&gt;23,0,IF(J298&gt;23,(24-L298)*0.03444,((24-L298)-(24-J298))*0.03444)),0))</f>
        <v>5.7119999999999997</v>
      </c>
      <c r="Q298" s="11">
        <f t="shared" ref="Q298" si="215">IF(ISERROR(P298*100/N298),0,(P298*100/N298))</f>
        <v>23.799999999999997</v>
      </c>
      <c r="R298" s="10">
        <f t="shared" ref="R298" si="216">IF(Q298&lt;=30,O298+P298,O298+O298*0.3)*IF(G298=1,0.4,IF(G298=2,0.75,IF(G298="1 (kas 4 m. 1 k. nerengiamos)",0.52,1)))*IF(D298="olimpinė",1,IF(M298="Ne",0.5,1))*IF(D298="olimpinė",1,IF(J298&lt;8,0,1))*E298*IF(D298="olimpinė",1,IF(K298&lt;16,0,1))*IF(I298&lt;=1,1,1/I298)*IF(OR(A$5="Lietuvos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12.479040000000001</v>
      </c>
    </row>
    <row r="299" spans="1:18">
      <c r="A299" s="1">
        <v>2</v>
      </c>
      <c r="B299" s="1" t="s">
        <v>37</v>
      </c>
      <c r="C299" s="12" t="s">
        <v>38</v>
      </c>
      <c r="D299" s="1" t="s">
        <v>30</v>
      </c>
      <c r="E299" s="1">
        <v>1</v>
      </c>
      <c r="F299" s="1" t="s">
        <v>59</v>
      </c>
      <c r="G299" s="1">
        <v>1</v>
      </c>
      <c r="H299" s="1" t="s">
        <v>32</v>
      </c>
      <c r="I299" s="1"/>
      <c r="J299" s="1">
        <v>38</v>
      </c>
      <c r="K299" s="1"/>
      <c r="L299" s="1">
        <v>22</v>
      </c>
      <c r="M299" s="1"/>
      <c r="N299" s="4">
        <f t="shared" ref="N299" si="217">(IF(F299="OŽ",IF(L299=1,550.8,IF(L299=2,426.38,IF(L299=3,342.14,IF(L299=4,181.44,IF(L299=5,168.48,IF(L299=6,155.52,IF(L299=7,148.5,IF(L299=8,144,0))))))))+IF(L299&lt;=8,0,IF(L299&lt;=16,137.7,IF(L299&lt;=24,108,IF(L299&lt;=32,80.1,IF(L299&lt;=36,52.2,0)))))-IF(L299&lt;=8,0,IF(L299&lt;=16,(L299-9)*2.754,IF(L299&lt;=24,(L299-17)* 2.754,IF(L299&lt;=32,(L299-25)* 2.754,IF(L299&lt;=36,(L299-33)*2.754,0))))),0)+IF(F299="PČ",IF(L299=1,449,IF(L299=2,314.6,IF(L299=3,238,IF(L299=4,172,IF(L299=5,159,IF(L299=6,145,IF(L299=7,132,IF(L299=8,119,0))))))))+IF(L299&lt;=8,0,IF(L299&lt;=16,88,IF(L299&lt;=24,55,IF(L299&lt;=32,22,0))))-IF(L299&lt;=8,0,IF(L299&lt;=16,(L299-9)*2.245,IF(L299&lt;=24,(L299-17)*2.245,IF(L299&lt;=32,(L299-25)*2.245,0)))),0)+IF(F299="PČneol",IF(L299=1,85,IF(L299=2,64.61,IF(L299=3,50.76,IF(L299=4,16.25,IF(L299=5,15,IF(L299=6,13.75,IF(L299=7,12.5,IF(L299=8,11.25,0))))))))+IF(L299&lt;=8,0,IF(L299&lt;=16,9,0))-IF(L299&lt;=8,0,IF(L299&lt;=16,(L299-9)*0.425,0)),0)+IF(F299="PŽ",IF(L299=1,85,IF(L299=2,59.5,IF(L299=3,45,IF(L299=4,32.5,IF(L299=5,30,IF(L299=6,27.5,IF(L299=7,25,IF(L299=8,22.5,0))))))))+IF(L299&lt;=8,0,IF(L299&lt;=16,19,IF(L299&lt;=24,13,IF(L299&lt;=32,8,0))))-IF(L299&lt;=8,0,IF(L299&lt;=16,(L299-9)*0.425,IF(L299&lt;=24,(L299-17)*0.425,IF(L299&lt;=32,(L299-25)*0.425,0)))),0)+IF(F299="EČ",IF(L299=1,204,IF(L299=2,156.24,IF(L299=3,123.84,IF(L299=4,72,IF(L299=5,66,IF(L299=6,60,IF(L299=7,54,IF(L299=8,48,0))))))))+IF(L299&lt;=8,0,IF(L299&lt;=16,40,IF(L299&lt;=24,25,0)))-IF(L299&lt;=8,0,IF(L299&lt;=16,(L299-9)*1.02,IF(L299&lt;=24,(L299-17)*1.02,0))),0)+IF(F299="EČneol",IF(L299=1,68,IF(L299=2,51.69,IF(L299=3,40.61,IF(L299=4,13,IF(L299=5,12,IF(L299=6,11,IF(L299=7,10,IF(L299=8,9,0)))))))))+IF(F299="EŽ",IF(L299=1,68,IF(L299=2,47.6,IF(L299=3,36,IF(L299=4,18,IF(L299=5,16.5,IF(L299=6,15,IF(L299=7,13.5,IF(L299=8,12,0))))))))+IF(L299&lt;=8,0,IF(L299&lt;=16,10,IF(L299&lt;=24,6,0)))-IF(L299&lt;=8,0,IF(L299&lt;=16,(L299-9)*0.34,IF(L299&lt;=24,(L299-17)*0.34,0))),0)+IF(F299="PT",IF(L299=1,68,IF(L299=2,52.08,IF(L299=3,41.28,IF(L299=4,24,IF(L299=5,22,IF(L299=6,20,IF(L299=7,18,IF(L299=8,16,0))))))))+IF(L299&lt;=8,0,IF(L299&lt;=16,13,IF(L299&lt;=24,9,IF(L299&lt;=32,4,0))))-IF(L299&lt;=8,0,IF(L299&lt;=16,(L299-9)*0.34,IF(L299&lt;=24,(L299-17)*0.34,IF(L299&lt;=32,(L299-25)*0.34,0)))),0)+IF(F299="JOŽ",IF(L299=1,85,IF(L299=2,59.5,IF(L299=3,45,IF(L299=4,32.5,IF(L299=5,30,IF(L299=6,27.5,IF(L299=7,25,IF(L299=8,22.5,0))))))))+IF(L299&lt;=8,0,IF(L299&lt;=16,19,IF(L299&lt;=24,13,0)))-IF(L299&lt;=8,0,IF(L299&lt;=16,(L299-9)*0.425,IF(L299&lt;=24,(L299-17)*0.425,0))),0)+IF(F299="JPČ",IF(L299=1,68,IF(L299=2,47.6,IF(L299=3,36,IF(L299=4,26,IF(L299=5,24,IF(L299=6,22,IF(L299=7,20,IF(L299=8,18,0))))))))+IF(L299&lt;=8,0,IF(L299&lt;=16,13,IF(L299&lt;=24,9,0)))-IF(L299&lt;=8,0,IF(L299&lt;=16,(L299-9)*0.34,IF(L299&lt;=24,(L299-17)*0.34,0))),0)+IF(F299="JEČ",IF(L299=1,34,IF(L299=2,26.04,IF(L299=3,20.6,IF(L299=4,12,IF(L299=5,11,IF(L299=6,10,IF(L299=7,9,IF(L299=8,8,0))))))))+IF(L299&lt;=8,0,IF(L299&lt;=16,6,0))-IF(L299&lt;=8,0,IF(L299&lt;=16,(L299-9)*0.17,0)),0)+IF(F299="JEOF",IF(L299=1,34,IF(L299=2,26.04,IF(L299=3,20.6,IF(L299=4,12,IF(L299=5,11,IF(L299=6,10,IF(L299=7,9,IF(L299=8,8,0))))))))+IF(L299&lt;=8,0,IF(L299&lt;=16,6,0))-IF(L299&lt;=8,0,IF(L299&lt;=16,(L299-9)*0.17,0)),0)+IF(F299="JnPČ",IF(L299=1,51,IF(L299=2,35.7,IF(L299=3,27,IF(L299=4,19.5,IF(L299=5,18,IF(L299=6,16.5,IF(L299=7,15,IF(L299=8,13.5,0))))))))+IF(L299&lt;=8,0,IF(L299&lt;=16,10,0))-IF(L299&lt;=8,0,IF(L299&lt;=16,(L299-9)*0.255,0)),0)+IF(F299="JnEČ",IF(L299=1,25.5,IF(L299=2,19.53,IF(L299=3,15.48,IF(L299=4,9,IF(L299=5,8.25,IF(L299=6,7.5,IF(L299=7,6.75,IF(L299=8,6,0))))))))+IF(L299&lt;=8,0,IF(L299&lt;=16,5,0))-IF(L299&lt;=8,0,IF(L299&lt;=16,(L299-9)*0.1275,0)),0)+IF(F299="JčPČ",IF(L299=1,21.25,IF(L299=2,14.5,IF(L299=3,11.5,IF(L299=4,7,IF(L299=5,6.5,IF(L299=6,6,IF(L299=7,5.5,IF(L299=8,5,0))))))))+IF(L299&lt;=8,0,IF(L299&lt;=16,4,0))-IF(L299&lt;=8,0,IF(L299&lt;=16,(L299-9)*0.10625,0)),0)+IF(F299="JčEČ",IF(L299=1,17,IF(L299=2,13.02,IF(L299=3,10.32,IF(L299=4,6,IF(L299=5,5.5,IF(L299=6,5,IF(L299=7,4.5,IF(L299=8,4,0))))))))+IF(L299&lt;=8,0,IF(L299&lt;=16,3,0))-IF(L299&lt;=8,0,IF(L299&lt;=16,(L299-9)*0.085,0)),0)+IF(F299="NEAK",IF(L299=1,11.48,IF(L299=2,8.79,IF(L299=3,6.97,IF(L299=4,4.05,IF(L299=5,3.71,IF(L299=6,3.38,IF(L299=7,3.04,IF(L299=8,2.7,0))))))))+IF(L299&lt;=8,0,IF(L299&lt;=16,2,IF(L299&lt;=24,1.3,0)))-IF(L299&lt;=8,0,IF(L299&lt;=16,(L299-9)*0.0574,IF(L299&lt;=24,(L299-17)*0.0574,0))),0))*IF(L299&lt;4,1,IF(OR(F299="PČ",F299="PŽ",F299="PT"),IF(J299&lt;32,J299/32,1),1))* IF(L299&lt;4,1,IF(OR(F299="EČ",F299="EŽ",F299="JOŽ",F299="JPČ",F299="NEAK"),IF(J299&lt;24,J299/24,1),1))*IF(L299&lt;4,1,IF(OR(F299="PČneol",F299="JEČ",F299="JEOF",F299="JnPČ",F299="JnEČ",F299="JčPČ",F299="JčEČ"),IF(J299&lt;16,J299/16,1),1))*IF(L299&lt;4,1,IF(F299="EČneol",IF(J299&lt;8,J299/8,1),1))</f>
        <v>7.3</v>
      </c>
      <c r="O299" s="9">
        <f t="shared" ref="O299" si="218">IF(F299="OŽ",N299,IF(H299="Ne",IF(J299*0.3&lt;=J299-L299,N299,0),IF(J299*0.1&lt;=J299-L299,N299,0)))</f>
        <v>7.3</v>
      </c>
      <c r="P299" s="5">
        <f t="shared" ref="P299" si="219">IF(O299=0,0,IF(F299="OŽ",IF(L299&gt;35,0,IF(J299&gt;35,(36-L299)*1.836,((36-L299)-(36-J299))*1.836)),0)+IF(F299="PČ",IF(L299&gt;31,0,IF(J299&gt;31,(32-L299)*1.347,((32-L299)-(32-J299))*1.347)),0)+ IF(F299="PČneol",IF(L299&gt;15,0,IF(J299&gt;15,(16-L299)*0.255,((16-L299)-(16-J299))*0.255)),0)+IF(F299="PŽ",IF(L299&gt;31,0,IF(J299&gt;31,(32-L299)*0.255,((32-L299)-(32-J299))*0.255)),0)+IF(F299="EČ",IF(L299&gt;23,0,IF(J299&gt;23,(24-L299)*0.612,((24-L299)-(24-J299))*0.612)),0)+IF(F299="EČneol",IF(L299&gt;7,0,IF(J299&gt;7,(8-L299)*0.204,((8-L299)-(8-J299))*0.204)),0)+IF(F299="EŽ",IF(L299&gt;23,0,IF(J299&gt;23,(24-L299)*0.204,((24-L299)-(24-J299))*0.204)),0)+IF(F299="PT",IF(L299&gt;31,0,IF(J299&gt;31,(32-L299)*0.204,((32-L299)-(32-J299))*0.204)),0)+IF(F299="JOŽ",IF(L299&gt;23,0,IF(J299&gt;23,(24-L299)*0.255,((24-L299)-(24-J299))*0.255)),0)+IF(F299="JPČ",IF(L299&gt;23,0,IF(J299&gt;23,(24-L299)*0.204,((24-L299)-(24-J299))*0.204)),0)+IF(F299="JEČ",IF(L299&gt;15,0,IF(J299&gt;15,(16-L299)*0.102,((16-L299)-(16-J299))*0.102)),0)+IF(F299="JEOF",IF(L299&gt;15,0,IF(J299&gt;15,(16-L299)*0.102,((16-L299)-(16-J299))*0.102)),0)+IF(F299="JnPČ",IF(L299&gt;15,0,IF(J299&gt;15,(16-L299)*0.153,((16-L299)-(16-J299))*0.153)),0)+IF(F299="JnEČ",IF(L299&gt;15,0,IF(J299&gt;15,(16-L299)*0.0765,((16-L299)-(16-J299))*0.0765)),0)+IF(F299="JčPČ",IF(L299&gt;15,0,IF(J299&gt;15,(16-L299)*0.06375,((16-L299)-(16-J299))*0.06375)),0)+IF(F299="JčEČ",IF(L299&gt;15,0,IF(J299&gt;15,(16-L299)*0.051,((16-L299)-(16-J299))*0.051)),0)+IF(F299="NEAK",IF(L299&gt;23,0,IF(J299&gt;23,(24-L299)*0.03444,((24-L299)-(24-J299))*0.03444)),0))</f>
        <v>2.04</v>
      </c>
      <c r="Q299" s="11">
        <f t="shared" ref="Q299" si="220">IF(ISERROR(P299*100/N299),0,(P299*100/N299))</f>
        <v>27.945205479452056</v>
      </c>
      <c r="R299" s="10">
        <f t="shared" ref="R299" si="221">IF(Q299&lt;=30,O299+P299,O299+O299*0.3)*IF(G299=1,0.4,IF(G299=2,0.75,IF(G299="1 (kas 4 m. 1 k. nerengiamos)",0.52,1)))*IF(D299="olimpinė",1,IF(M299="Ne",0.5,1))*IF(D299="olimpinė",1,IF(J299&lt;8,0,1))*E299*IF(D299="olimpinė",1,IF(K299&lt;16,0,1))*IF(I299&lt;=1,1,1/I299)*IF(OR(A$5="Lietuvos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3.9228000000000005</v>
      </c>
    </row>
    <row r="300" spans="1:18">
      <c r="A300" s="60" t="s">
        <v>43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  <c r="R300" s="10">
        <f>SUM(R298:R299)</f>
        <v>16.40184</v>
      </c>
    </row>
    <row r="301" spans="1:18" ht="15.6">
      <c r="A301" s="24" t="s">
        <v>71</v>
      </c>
      <c r="B301" s="2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6"/>
    </row>
    <row r="302" spans="1:18">
      <c r="A302" s="50" t="s">
        <v>45</v>
      </c>
      <c r="B302" s="50"/>
      <c r="C302" s="50"/>
      <c r="D302" s="50"/>
      <c r="E302" s="50"/>
      <c r="F302" s="50"/>
      <c r="G302" s="50"/>
      <c r="H302" s="50"/>
      <c r="I302" s="50"/>
      <c r="J302" s="15"/>
      <c r="K302" s="15"/>
      <c r="L302" s="15"/>
      <c r="M302" s="15"/>
      <c r="N302" s="15"/>
      <c r="O302" s="15"/>
      <c r="P302" s="15"/>
      <c r="Q302" s="15"/>
      <c r="R302" s="16"/>
    </row>
    <row r="303" spans="1:18">
      <c r="A303" s="67" t="s">
        <v>157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  <c r="R303" s="91">
        <f>SUM(R24+R37+R49+R61+R74+R86+R99+R116+R124+R138+R147+R158+R171+R182+R195+R208+R222+R235+R243+R258+R269+R282+R291+R300)</f>
        <v>4730.5276366250009</v>
      </c>
    </row>
    <row r="304" spans="1:18">
      <c r="A304" s="7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2"/>
      <c r="R304" s="92"/>
    </row>
    <row r="305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7"/>
      <c r="O305" s="7"/>
      <c r="P305" s="7"/>
      <c r="Q305" s="7"/>
    </row>
    <row r="306" spans="1:17" ht="15.6">
      <c r="A306" s="76" t="s">
        <v>158</v>
      </c>
      <c r="B306" s="76"/>
      <c r="C306" s="76"/>
      <c r="D306" s="76"/>
      <c r="E306" s="76"/>
    </row>
    <row r="307" spans="1:17" ht="15.6">
      <c r="A307" s="52"/>
      <c r="B307" s="52"/>
      <c r="C307" s="52"/>
      <c r="D307" s="52"/>
      <c r="E307" s="52"/>
    </row>
    <row r="308" spans="1:17" ht="15.6">
      <c r="A308" s="52"/>
      <c r="B308" s="52"/>
      <c r="C308" s="52"/>
      <c r="D308" s="52"/>
      <c r="E308" s="52"/>
    </row>
    <row r="309" spans="1:17" ht="15.6">
      <c r="A309" s="52"/>
      <c r="B309" s="52"/>
      <c r="C309" s="52"/>
      <c r="D309" s="52"/>
      <c r="E309" s="52"/>
    </row>
    <row r="310" spans="1:17" ht="15.6">
      <c r="A310" s="24" t="s">
        <v>159</v>
      </c>
      <c r="B310"/>
      <c r="C310"/>
      <c r="D310"/>
      <c r="E310"/>
      <c r="F310" s="13"/>
      <c r="G310" s="13"/>
    </row>
    <row r="311" spans="1:17" ht="14.4">
      <c r="A311"/>
      <c r="B311"/>
      <c r="C311"/>
      <c r="D311"/>
      <c r="E311"/>
      <c r="F311" s="13"/>
      <c r="G311" s="13"/>
    </row>
    <row r="312" spans="1:17" ht="15.6">
      <c r="A312" s="24" t="s">
        <v>160</v>
      </c>
      <c r="B312"/>
      <c r="C312"/>
      <c r="D312"/>
      <c r="E312"/>
      <c r="F312" s="13"/>
      <c r="G312" s="13"/>
    </row>
    <row r="313" spans="1:17" ht="15.6">
      <c r="A313" s="25" t="s">
        <v>161</v>
      </c>
      <c r="B313"/>
      <c r="C313"/>
      <c r="D313"/>
      <c r="E313"/>
      <c r="F313" s="13"/>
      <c r="G313" s="13"/>
    </row>
    <row r="314" spans="1:17" ht="14.4">
      <c r="A314" s="25" t="s">
        <v>162</v>
      </c>
      <c r="B314"/>
      <c r="C314"/>
      <c r="D314"/>
      <c r="E314"/>
      <c r="F314" s="13"/>
      <c r="G314" s="13"/>
    </row>
  </sheetData>
  <mergeCells count="121">
    <mergeCell ref="A43:P43"/>
    <mergeCell ref="A45:P45"/>
    <mergeCell ref="A49:Q49"/>
    <mergeCell ref="A30:C30"/>
    <mergeCell ref="A44:C44"/>
    <mergeCell ref="A54:C54"/>
    <mergeCell ref="A55:P55"/>
    <mergeCell ref="A5:Q5"/>
    <mergeCell ref="N14:N15"/>
    <mergeCell ref="O14:O15"/>
    <mergeCell ref="F13:O13"/>
    <mergeCell ref="A6:Q6"/>
    <mergeCell ref="F14:F15"/>
    <mergeCell ref="J14:J15"/>
    <mergeCell ref="L14:L15"/>
    <mergeCell ref="P13:P15"/>
    <mergeCell ref="C13:C15"/>
    <mergeCell ref="I14:I15"/>
    <mergeCell ref="K14:K15"/>
    <mergeCell ref="A306:E306"/>
    <mergeCell ref="B7:H7"/>
    <mergeCell ref="B8:D8"/>
    <mergeCell ref="A11:R11"/>
    <mergeCell ref="A18:C18"/>
    <mergeCell ref="R13:R15"/>
    <mergeCell ref="A13:A15"/>
    <mergeCell ref="B13:B15"/>
    <mergeCell ref="D13:D15"/>
    <mergeCell ref="G14:G15"/>
    <mergeCell ref="E13:E15"/>
    <mergeCell ref="M14:M15"/>
    <mergeCell ref="H14:H15"/>
    <mergeCell ref="Q13:Q15"/>
    <mergeCell ref="R303:R304"/>
    <mergeCell ref="A53:P53"/>
    <mergeCell ref="A24:Q24"/>
    <mergeCell ref="A17:P17"/>
    <mergeCell ref="A29:P29"/>
    <mergeCell ref="A61:Q61"/>
    <mergeCell ref="A66:P66"/>
    <mergeCell ref="A67:C67"/>
    <mergeCell ref="A31:P31"/>
    <mergeCell ref="A37:Q37"/>
    <mergeCell ref="A93:C93"/>
    <mergeCell ref="A94:P94"/>
    <mergeCell ref="A99:Q99"/>
    <mergeCell ref="A103:P103"/>
    <mergeCell ref="A104:C104"/>
    <mergeCell ref="A92:P92"/>
    <mergeCell ref="A74:Q74"/>
    <mergeCell ref="A78:P78"/>
    <mergeCell ref="A79:C79"/>
    <mergeCell ref="A80:P80"/>
    <mergeCell ref="A86:Q86"/>
    <mergeCell ref="A124:Q124"/>
    <mergeCell ref="A128:P128"/>
    <mergeCell ref="A129:C129"/>
    <mergeCell ref="A130:P130"/>
    <mergeCell ref="A138:Q138"/>
    <mergeCell ref="A105:P105"/>
    <mergeCell ref="A116:Q116"/>
    <mergeCell ref="A120:P120"/>
    <mergeCell ref="A121:C121"/>
    <mergeCell ref="A122:P122"/>
    <mergeCell ref="A152:C152"/>
    <mergeCell ref="A153:P153"/>
    <mergeCell ref="A158:Q158"/>
    <mergeCell ref="A162:P162"/>
    <mergeCell ref="A163:C163"/>
    <mergeCell ref="A142:P142"/>
    <mergeCell ref="A143:C143"/>
    <mergeCell ref="A144:P144"/>
    <mergeCell ref="A147:Q147"/>
    <mergeCell ref="A151:P151"/>
    <mergeCell ref="A182:Q182"/>
    <mergeCell ref="A185:P185"/>
    <mergeCell ref="A186:C186"/>
    <mergeCell ref="A187:P187"/>
    <mergeCell ref="A195:Q195"/>
    <mergeCell ref="A164:P164"/>
    <mergeCell ref="A171:Q171"/>
    <mergeCell ref="A175:P175"/>
    <mergeCell ref="A176:C176"/>
    <mergeCell ref="A177:P177"/>
    <mergeCell ref="A303:Q304"/>
    <mergeCell ref="A199:P199"/>
    <mergeCell ref="A200:C200"/>
    <mergeCell ref="A201:P201"/>
    <mergeCell ref="A208:Q208"/>
    <mergeCell ref="A212:P212"/>
    <mergeCell ref="A213:C213"/>
    <mergeCell ref="A214:P214"/>
    <mergeCell ref="A222:Q222"/>
    <mergeCell ref="A226:P226"/>
    <mergeCell ref="A227:C227"/>
    <mergeCell ref="A228:P228"/>
    <mergeCell ref="A235:Q235"/>
    <mergeCell ref="A239:P239"/>
    <mergeCell ref="A240:C240"/>
    <mergeCell ref="A241:P241"/>
    <mergeCell ref="A262:P262"/>
    <mergeCell ref="A263:C263"/>
    <mergeCell ref="A264:P264"/>
    <mergeCell ref="A269:Q269"/>
    <mergeCell ref="A273:P273"/>
    <mergeCell ref="A243:Q243"/>
    <mergeCell ref="A247:P247"/>
    <mergeCell ref="A248:C248"/>
    <mergeCell ref="A300:Q300"/>
    <mergeCell ref="A249:P249"/>
    <mergeCell ref="A258:Q258"/>
    <mergeCell ref="A288:P288"/>
    <mergeCell ref="A291:Q291"/>
    <mergeCell ref="A295:P295"/>
    <mergeCell ref="A296:C296"/>
    <mergeCell ref="A297:P297"/>
    <mergeCell ref="A274:C274"/>
    <mergeCell ref="A275:P275"/>
    <mergeCell ref="A282:Q282"/>
    <mergeCell ref="A286:P286"/>
    <mergeCell ref="A287:C287"/>
  </mergeCells>
  <phoneticPr fontId="0" type="noConversion"/>
  <dataValidations count="5">
    <dataValidation type="list" allowBlank="1" showInputMessage="1" showErrorMessage="1" sqref="D265:D268 D298:D299 D276:D281 D250:D257 D229:D234 D202:D207 D178:D181 D154:D157 D131:D137 D95:D98 D81:D85 D56:D60 D46:D48 D32:D36 D19:D23 D68:D73 D123 D106:D115 D145:D146 D165:D170 D188:D194 D215:D221 D242 D289:D290" xr:uid="{00000000-0002-0000-0000-000000000000}">
      <formula1>"olimpinė,neolimpinė"</formula1>
    </dataValidation>
    <dataValidation type="list" allowBlank="1" showInputMessage="1" showErrorMessage="1" sqref="H289:H290 M298:M299 H298:H299 M276:M281 H276:H281 M250:M257 H250:H257 M229:M234 H229:H234 M202:M207 H202:H207 M178:M181 H178:H181 M154:M157 H154:H157 M131:M137 H131:H137 M95:M98 H95:H98 M81:M85 H81:H85 M56:M60 H56:H60 H46:H48 M46:M48 M32:M36 H32:H36 H19:H23 M19:M23 H68:H73 M68:M73 H123 M123 H106:H115 M106:M115 H145:H146 M145:M146 H165:H170 M165:M170 H188:H194 M188:M194 H215:H221 M215:M221 H242 M242 H265:H268 M265:M268 M289:M290" xr:uid="{00000000-0002-0000-0000-000001000000}">
      <formula1>"Taip,Ne"</formula1>
    </dataValidation>
    <dataValidation type="list" allowBlank="1" showInputMessage="1" showErrorMessage="1" sqref="F265:F268 F298:F299 F276:F281 F250:F257 F229:F234 F202:F207 F178:F181 F154:F157 F131:F137 F95:F98 F81:F85 F56:F60 F46:F48 F32:F36 F19:F23 F68:F73 F123 F106:F115 F145:F146 F165:F170 F188:F194 F215:F221 F242 F289:F290" xr:uid="{00000000-0002-0000-0000-000002000000}">
      <formula1>"OŽ,PČ,PČneol,PŽ,EČ,EČneol,EŽ,PT,JOŽ,JPČ,JEČ,JEOF,JnPČ,JnEČ,JčPČ,JčEČ,NEAK"</formula1>
    </dataValidation>
    <dataValidation type="list" allowBlank="1" showInputMessage="1" showErrorMessage="1" sqref="G266:G268 G299 G166:G170 G251:G257 G230:G234 G203:G207 G179:G181 G155:G157 G132:G137 G96:G98 G189:G194 G57:G60 G47:G48 G33:G36 G20:G23 G69:G73 G107:G115 G146" xr:uid="{00000000-0002-0000-0000-000003000000}">
      <formula1>"1,2,4"</formula1>
    </dataValidation>
    <dataValidation type="list" allowBlank="1" showInputMessage="1" showErrorMessage="1" sqref="G265 G298 G276:G281 G250 G229 G202 G178 G154 G131 G95 G81:G85 G56 G46 G32 G19 G68 G123 G106 G145 G165 G188 G215:G221 G242 G289:G290" xr:uid="{00000000-0002-0000-0000-000004000000}">
      <formula1>"1,1 (kas 4 m. 1 k. nerengiamos),2,4"</formula1>
    </dataValidation>
  </dataValidations>
  <pageMargins left="0.39" right="0.38" top="0.47244094488188981" bottom="0.39370078740157483" header="0.31496062992125984" footer="0.31496062992125984"/>
  <pageSetup paperSize="9" scale="3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'Pripazintos federacijos'!$A$2:$A$75</xm:f>
          </x14:formula1>
          <xm:sqref>A5:Q5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6"/>
  <sheetViews>
    <sheetView workbookViewId="0">
      <selection activeCell="C19" sqref="C19"/>
    </sheetView>
  </sheetViews>
  <sheetFormatPr defaultRowHeight="14.4"/>
  <cols>
    <col min="3" max="3" width="30.44140625" customWidth="1"/>
  </cols>
  <sheetData>
    <row r="1" spans="1:41" ht="15.6">
      <c r="AD1" s="55"/>
      <c r="AE1" s="55"/>
      <c r="AF1" s="55"/>
      <c r="AG1" s="55"/>
      <c r="AJ1" s="55"/>
      <c r="AK1" s="55" t="s">
        <v>163</v>
      </c>
      <c r="AL1" s="55"/>
      <c r="AM1" s="55"/>
      <c r="AN1" s="55"/>
    </row>
    <row r="2" spans="1:41" ht="15.6">
      <c r="AD2" s="55"/>
      <c r="AE2" s="55"/>
      <c r="AF2" s="55"/>
      <c r="AG2" s="55"/>
      <c r="AJ2" s="55"/>
      <c r="AK2" s="55" t="s">
        <v>164</v>
      </c>
      <c r="AL2" s="55"/>
      <c r="AM2" s="55"/>
      <c r="AN2" s="55"/>
    </row>
    <row r="3" spans="1:41" ht="15.6">
      <c r="AD3" s="55"/>
      <c r="AE3" s="55"/>
      <c r="AF3" s="55"/>
      <c r="AG3" s="55"/>
      <c r="AJ3" s="55"/>
      <c r="AK3" s="55" t="s">
        <v>165</v>
      </c>
      <c r="AL3" s="55"/>
      <c r="AM3" s="55"/>
      <c r="AN3" s="55"/>
    </row>
    <row r="4" spans="1:41" ht="15.6">
      <c r="AD4" s="55"/>
      <c r="AE4" s="55"/>
      <c r="AF4" s="55"/>
      <c r="AG4" s="55"/>
      <c r="AJ4" s="55"/>
      <c r="AK4" s="55" t="s">
        <v>166</v>
      </c>
      <c r="AL4" s="55"/>
      <c r="AM4" s="55"/>
      <c r="AN4" s="55"/>
    </row>
    <row r="5" spans="1:41" ht="15.6">
      <c r="A5" s="105" t="s">
        <v>167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1" ht="1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1" ht="91.2">
      <c r="A7" s="106" t="s">
        <v>8</v>
      </c>
      <c r="B7" s="108" t="s">
        <v>168</v>
      </c>
      <c r="C7" s="111" t="s">
        <v>16</v>
      </c>
      <c r="D7" s="113" t="s">
        <v>169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29" t="s">
        <v>13</v>
      </c>
      <c r="AO7" s="30"/>
    </row>
    <row r="8" spans="1:41">
      <c r="A8" s="107"/>
      <c r="B8" s="109"/>
      <c r="C8" s="112"/>
      <c r="D8" s="115" t="s">
        <v>170</v>
      </c>
      <c r="E8" s="115" t="s">
        <v>171</v>
      </c>
      <c r="F8" s="115" t="s">
        <v>172</v>
      </c>
      <c r="G8" s="115" t="s">
        <v>173</v>
      </c>
      <c r="H8" s="115" t="s">
        <v>174</v>
      </c>
      <c r="I8" s="115" t="s">
        <v>175</v>
      </c>
      <c r="J8" s="115" t="s">
        <v>176</v>
      </c>
      <c r="K8" s="115" t="s">
        <v>177</v>
      </c>
      <c r="L8" s="115" t="s">
        <v>178</v>
      </c>
      <c r="M8" s="115" t="s">
        <v>179</v>
      </c>
      <c r="N8" s="115" t="s">
        <v>180</v>
      </c>
      <c r="O8" s="115" t="s">
        <v>181</v>
      </c>
      <c r="P8" s="115" t="s">
        <v>182</v>
      </c>
      <c r="Q8" s="115" t="s">
        <v>183</v>
      </c>
      <c r="R8" s="115" t="s">
        <v>184</v>
      </c>
      <c r="S8" s="115" t="s">
        <v>185</v>
      </c>
      <c r="T8" s="115" t="s">
        <v>186</v>
      </c>
      <c r="U8" s="115" t="s">
        <v>187</v>
      </c>
      <c r="V8" s="115" t="s">
        <v>188</v>
      </c>
      <c r="W8" s="115" t="s">
        <v>189</v>
      </c>
      <c r="X8" s="115" t="s">
        <v>190</v>
      </c>
      <c r="Y8" s="115" t="s">
        <v>191</v>
      </c>
      <c r="Z8" s="115" t="s">
        <v>192</v>
      </c>
      <c r="AA8" s="115" t="s">
        <v>193</v>
      </c>
      <c r="AB8" s="115" t="s">
        <v>194</v>
      </c>
      <c r="AC8" s="115" t="s">
        <v>195</v>
      </c>
      <c r="AD8" s="115" t="s">
        <v>196</v>
      </c>
      <c r="AE8" s="115" t="s">
        <v>197</v>
      </c>
      <c r="AF8" s="115" t="s">
        <v>198</v>
      </c>
      <c r="AG8" s="115" t="s">
        <v>199</v>
      </c>
      <c r="AH8" s="115" t="s">
        <v>200</v>
      </c>
      <c r="AI8" s="115" t="s">
        <v>201</v>
      </c>
      <c r="AJ8" s="115" t="s">
        <v>202</v>
      </c>
      <c r="AK8" s="115" t="s">
        <v>203</v>
      </c>
      <c r="AL8" s="115" t="s">
        <v>204</v>
      </c>
      <c r="AM8" s="115" t="s">
        <v>205</v>
      </c>
      <c r="AN8" s="116" t="s">
        <v>206</v>
      </c>
    </row>
    <row r="9" spans="1:41">
      <c r="A9" s="107"/>
      <c r="B9" s="110"/>
      <c r="C9" s="112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7"/>
    </row>
    <row r="10" spans="1:41">
      <c r="A10" s="56" t="s">
        <v>207</v>
      </c>
      <c r="B10" s="57" t="s">
        <v>109</v>
      </c>
      <c r="C10" s="34" t="s">
        <v>208</v>
      </c>
      <c r="D10" s="33">
        <v>550.79999999999995</v>
      </c>
      <c r="E10" s="33">
        <v>426.38400000000001</v>
      </c>
      <c r="F10" s="33">
        <v>342.14400000000001</v>
      </c>
      <c r="G10" s="33">
        <v>181.44</v>
      </c>
      <c r="H10" s="33">
        <v>168.48</v>
      </c>
      <c r="I10" s="33">
        <v>155.52000000000001</v>
      </c>
      <c r="J10" s="33">
        <v>148.5</v>
      </c>
      <c r="K10" s="33">
        <v>144</v>
      </c>
      <c r="L10" s="33">
        <v>137.69999999999999</v>
      </c>
      <c r="M10" s="33">
        <v>134.946</v>
      </c>
      <c r="N10" s="33">
        <v>132.19199999999998</v>
      </c>
      <c r="O10" s="33">
        <v>129.43799999999999</v>
      </c>
      <c r="P10" s="33">
        <v>126.684</v>
      </c>
      <c r="Q10" s="33">
        <v>123.92999999999998</v>
      </c>
      <c r="R10" s="33">
        <v>121.17599999999999</v>
      </c>
      <c r="S10" s="33">
        <v>118.42199999999998</v>
      </c>
      <c r="T10" s="33">
        <v>108</v>
      </c>
      <c r="U10" s="33">
        <v>105.24600000000001</v>
      </c>
      <c r="V10" s="33">
        <v>102.49199999999999</v>
      </c>
      <c r="W10" s="33">
        <v>99.738</v>
      </c>
      <c r="X10" s="33">
        <v>96.983999999999995</v>
      </c>
      <c r="Y10" s="33">
        <v>94.229999999999976</v>
      </c>
      <c r="Z10" s="33">
        <v>91.475999999999985</v>
      </c>
      <c r="AA10" s="33">
        <v>88.721999999999994</v>
      </c>
      <c r="AB10" s="33">
        <v>80.099999999999994</v>
      </c>
      <c r="AC10" s="33">
        <v>77.345999999999989</v>
      </c>
      <c r="AD10" s="33">
        <v>74.591999999999999</v>
      </c>
      <c r="AE10" s="33">
        <v>71.837999999999994</v>
      </c>
      <c r="AF10" s="33">
        <v>69.084000000000003</v>
      </c>
      <c r="AG10" s="33">
        <v>66.329999999999984</v>
      </c>
      <c r="AH10" s="33">
        <v>63.575999999999986</v>
      </c>
      <c r="AI10" s="33">
        <v>60.821999999999989</v>
      </c>
      <c r="AJ10" s="33">
        <v>52.2</v>
      </c>
      <c r="AK10" s="33">
        <v>49.445999999999998</v>
      </c>
      <c r="AL10" s="33">
        <v>46.692</v>
      </c>
      <c r="AM10" s="33">
        <v>43.937999999999995</v>
      </c>
      <c r="AN10" s="58">
        <f>SUM(D10*0.3/100)</f>
        <v>1.6523999999999999</v>
      </c>
    </row>
    <row r="11" spans="1:41">
      <c r="A11" s="54" t="s">
        <v>209</v>
      </c>
      <c r="B11" s="43" t="s">
        <v>82</v>
      </c>
      <c r="C11" s="34" t="s">
        <v>210</v>
      </c>
      <c r="D11" s="32">
        <v>449</v>
      </c>
      <c r="E11" s="32">
        <v>314</v>
      </c>
      <c r="F11" s="32">
        <v>238</v>
      </c>
      <c r="G11" s="32">
        <v>172</v>
      </c>
      <c r="H11" s="32">
        <v>159</v>
      </c>
      <c r="I11" s="32">
        <v>145</v>
      </c>
      <c r="J11" s="32">
        <v>132</v>
      </c>
      <c r="K11" s="32">
        <v>119</v>
      </c>
      <c r="L11" s="33">
        <v>88</v>
      </c>
      <c r="M11" s="33">
        <f>L11-2.245</f>
        <v>85.754999999999995</v>
      </c>
      <c r="N11" s="33">
        <f t="shared" ref="N11:AI11" si="0">M11-2.245</f>
        <v>83.509999999999991</v>
      </c>
      <c r="O11" s="33">
        <f t="shared" si="0"/>
        <v>81.264999999999986</v>
      </c>
      <c r="P11" s="33">
        <f t="shared" si="0"/>
        <v>79.019999999999982</v>
      </c>
      <c r="Q11" s="33">
        <f t="shared" si="0"/>
        <v>76.774999999999977</v>
      </c>
      <c r="R11" s="33">
        <f t="shared" si="0"/>
        <v>74.529999999999973</v>
      </c>
      <c r="S11" s="33">
        <f t="shared" si="0"/>
        <v>72.284999999999968</v>
      </c>
      <c r="T11" s="33">
        <v>55</v>
      </c>
      <c r="U11" s="33">
        <f t="shared" si="0"/>
        <v>52.755000000000003</v>
      </c>
      <c r="V11" s="33">
        <f t="shared" si="0"/>
        <v>50.510000000000005</v>
      </c>
      <c r="W11" s="33">
        <f t="shared" si="0"/>
        <v>48.265000000000008</v>
      </c>
      <c r="X11" s="33">
        <f t="shared" si="0"/>
        <v>46.02000000000001</v>
      </c>
      <c r="Y11" s="33">
        <f t="shared" si="0"/>
        <v>43.775000000000013</v>
      </c>
      <c r="Z11" s="33">
        <f t="shared" si="0"/>
        <v>41.530000000000015</v>
      </c>
      <c r="AA11" s="33">
        <f t="shared" si="0"/>
        <v>39.285000000000018</v>
      </c>
      <c r="AB11" s="33">
        <v>22</v>
      </c>
      <c r="AC11" s="33">
        <f t="shared" si="0"/>
        <v>19.754999999999999</v>
      </c>
      <c r="AD11" s="33">
        <f t="shared" si="0"/>
        <v>17.509999999999998</v>
      </c>
      <c r="AE11" s="33">
        <f t="shared" si="0"/>
        <v>15.264999999999997</v>
      </c>
      <c r="AF11" s="33">
        <f t="shared" si="0"/>
        <v>13.019999999999996</v>
      </c>
      <c r="AG11" s="33">
        <f t="shared" si="0"/>
        <v>10.774999999999995</v>
      </c>
      <c r="AH11" s="33">
        <f t="shared" si="0"/>
        <v>8.529999999999994</v>
      </c>
      <c r="AI11" s="33">
        <f t="shared" si="0"/>
        <v>6.2849999999999939</v>
      </c>
      <c r="AJ11" s="35" t="s">
        <v>211</v>
      </c>
      <c r="AK11" s="35" t="s">
        <v>211</v>
      </c>
      <c r="AL11" s="35" t="s">
        <v>211</v>
      </c>
      <c r="AM11" s="35" t="s">
        <v>211</v>
      </c>
      <c r="AN11" s="53">
        <f t="shared" ref="AN11:AN26" si="1">SUM(D11*0.3/100)</f>
        <v>1.347</v>
      </c>
    </row>
    <row r="12" spans="1:41">
      <c r="A12" s="54" t="s">
        <v>212</v>
      </c>
      <c r="B12" s="43" t="s">
        <v>31</v>
      </c>
      <c r="C12" s="34" t="s">
        <v>213</v>
      </c>
      <c r="D12" s="32">
        <v>204</v>
      </c>
      <c r="E12" s="32">
        <v>156.24</v>
      </c>
      <c r="F12" s="32">
        <v>123.84</v>
      </c>
      <c r="G12" s="32">
        <v>72</v>
      </c>
      <c r="H12" s="32">
        <v>66</v>
      </c>
      <c r="I12" s="32">
        <v>60</v>
      </c>
      <c r="J12" s="32">
        <v>54</v>
      </c>
      <c r="K12" s="32">
        <v>48</v>
      </c>
      <c r="L12" s="33">
        <v>40</v>
      </c>
      <c r="M12" s="33">
        <f>L12-1.02</f>
        <v>38.979999999999997</v>
      </c>
      <c r="N12" s="33">
        <f t="shared" ref="N12:AA12" si="2">M12-1.02</f>
        <v>37.959999999999994</v>
      </c>
      <c r="O12" s="33">
        <f t="shared" si="2"/>
        <v>36.939999999999991</v>
      </c>
      <c r="P12" s="33">
        <f t="shared" si="2"/>
        <v>35.919999999999987</v>
      </c>
      <c r="Q12" s="33">
        <f t="shared" si="2"/>
        <v>34.899999999999984</v>
      </c>
      <c r="R12" s="33">
        <f t="shared" si="2"/>
        <v>33.879999999999981</v>
      </c>
      <c r="S12" s="33">
        <f t="shared" si="2"/>
        <v>32.859999999999978</v>
      </c>
      <c r="T12" s="33">
        <v>25</v>
      </c>
      <c r="U12" s="33">
        <f t="shared" si="2"/>
        <v>23.98</v>
      </c>
      <c r="V12" s="33">
        <f t="shared" si="2"/>
        <v>22.96</v>
      </c>
      <c r="W12" s="33">
        <f t="shared" si="2"/>
        <v>21.94</v>
      </c>
      <c r="X12" s="33">
        <f t="shared" si="2"/>
        <v>20.92</v>
      </c>
      <c r="Y12" s="33">
        <f t="shared" si="2"/>
        <v>19.900000000000002</v>
      </c>
      <c r="Z12" s="33">
        <f t="shared" si="2"/>
        <v>18.880000000000003</v>
      </c>
      <c r="AA12" s="33">
        <f t="shared" si="2"/>
        <v>17.860000000000003</v>
      </c>
      <c r="AB12" s="35" t="s">
        <v>211</v>
      </c>
      <c r="AC12" s="35" t="s">
        <v>211</v>
      </c>
      <c r="AD12" s="35" t="s">
        <v>211</v>
      </c>
      <c r="AE12" s="35" t="s">
        <v>211</v>
      </c>
      <c r="AF12" s="35" t="s">
        <v>211</v>
      </c>
      <c r="AG12" s="35" t="s">
        <v>211</v>
      </c>
      <c r="AH12" s="35" t="s">
        <v>211</v>
      </c>
      <c r="AI12" s="35" t="s">
        <v>211</v>
      </c>
      <c r="AJ12" s="35" t="s">
        <v>211</v>
      </c>
      <c r="AK12" s="35" t="s">
        <v>211</v>
      </c>
      <c r="AL12" s="35" t="s">
        <v>211</v>
      </c>
      <c r="AM12" s="35" t="s">
        <v>211</v>
      </c>
      <c r="AN12" s="53">
        <f t="shared" si="1"/>
        <v>0.61199999999999999</v>
      </c>
    </row>
    <row r="13" spans="1:41" ht="84">
      <c r="A13" s="54" t="s">
        <v>214</v>
      </c>
      <c r="B13" s="43" t="s">
        <v>132</v>
      </c>
      <c r="C13" s="22" t="s">
        <v>215</v>
      </c>
      <c r="D13" s="32">
        <v>85</v>
      </c>
      <c r="E13" s="32">
        <v>64.61</v>
      </c>
      <c r="F13" s="32">
        <v>50.76</v>
      </c>
      <c r="G13" s="32">
        <v>16.25</v>
      </c>
      <c r="H13" s="32">
        <v>15</v>
      </c>
      <c r="I13" s="32">
        <v>13.75</v>
      </c>
      <c r="J13" s="32">
        <v>12.5</v>
      </c>
      <c r="K13" s="32">
        <v>11.25</v>
      </c>
      <c r="L13" s="33">
        <v>9</v>
      </c>
      <c r="M13" s="33">
        <f>L13-0.425</f>
        <v>8.5749999999999993</v>
      </c>
      <c r="N13" s="33">
        <f t="shared" ref="N13:S13" si="3">M13-0.425</f>
        <v>8.1499999999999986</v>
      </c>
      <c r="O13" s="33">
        <f t="shared" si="3"/>
        <v>7.7249999999999988</v>
      </c>
      <c r="P13" s="33">
        <f t="shared" si="3"/>
        <v>7.2999999999999989</v>
      </c>
      <c r="Q13" s="33">
        <f t="shared" si="3"/>
        <v>6.8749999999999991</v>
      </c>
      <c r="R13" s="33">
        <f t="shared" si="3"/>
        <v>6.4499999999999993</v>
      </c>
      <c r="S13" s="33">
        <f t="shared" si="3"/>
        <v>6.0249999999999995</v>
      </c>
      <c r="T13" s="35" t="s">
        <v>211</v>
      </c>
      <c r="U13" s="35" t="s">
        <v>211</v>
      </c>
      <c r="V13" s="35" t="s">
        <v>211</v>
      </c>
      <c r="W13" s="35" t="s">
        <v>211</v>
      </c>
      <c r="X13" s="35" t="s">
        <v>211</v>
      </c>
      <c r="Y13" s="35" t="s">
        <v>211</v>
      </c>
      <c r="Z13" s="35" t="s">
        <v>211</v>
      </c>
      <c r="AA13" s="35" t="s">
        <v>211</v>
      </c>
      <c r="AB13" s="35" t="s">
        <v>211</v>
      </c>
      <c r="AC13" s="35" t="s">
        <v>211</v>
      </c>
      <c r="AD13" s="35" t="s">
        <v>211</v>
      </c>
      <c r="AE13" s="35" t="s">
        <v>211</v>
      </c>
      <c r="AF13" s="35" t="s">
        <v>211</v>
      </c>
      <c r="AG13" s="35" t="s">
        <v>211</v>
      </c>
      <c r="AH13" s="35" t="s">
        <v>211</v>
      </c>
      <c r="AI13" s="35" t="s">
        <v>211</v>
      </c>
      <c r="AJ13" s="35" t="s">
        <v>211</v>
      </c>
      <c r="AK13" s="35" t="s">
        <v>211</v>
      </c>
      <c r="AL13" s="35" t="s">
        <v>211</v>
      </c>
      <c r="AM13" s="35" t="s">
        <v>211</v>
      </c>
      <c r="AN13" s="53">
        <f t="shared" si="1"/>
        <v>0.255</v>
      </c>
    </row>
    <row r="14" spans="1:41" ht="36">
      <c r="A14" s="54" t="s">
        <v>216</v>
      </c>
      <c r="B14" s="43" t="s">
        <v>217</v>
      </c>
      <c r="C14" s="22" t="s">
        <v>218</v>
      </c>
      <c r="D14" s="32">
        <v>85</v>
      </c>
      <c r="E14" s="32">
        <v>59.5</v>
      </c>
      <c r="F14" s="32">
        <v>45</v>
      </c>
      <c r="G14" s="32">
        <v>32.5</v>
      </c>
      <c r="H14" s="32">
        <v>30</v>
      </c>
      <c r="I14" s="32">
        <v>27.5</v>
      </c>
      <c r="J14" s="32">
        <v>25</v>
      </c>
      <c r="K14" s="32">
        <v>22.5</v>
      </c>
      <c r="L14" s="33">
        <v>19</v>
      </c>
      <c r="M14" s="33">
        <f>L14-0.29</f>
        <v>18.71</v>
      </c>
      <c r="N14" s="33">
        <f t="shared" ref="N14:AC15" si="4">M14-0.29</f>
        <v>18.420000000000002</v>
      </c>
      <c r="O14" s="33">
        <f t="shared" si="4"/>
        <v>18.130000000000003</v>
      </c>
      <c r="P14" s="33">
        <f t="shared" si="4"/>
        <v>17.840000000000003</v>
      </c>
      <c r="Q14" s="33">
        <f t="shared" si="4"/>
        <v>17.550000000000004</v>
      </c>
      <c r="R14" s="33">
        <f t="shared" si="4"/>
        <v>17.260000000000005</v>
      </c>
      <c r="S14" s="33">
        <f t="shared" si="4"/>
        <v>16.970000000000006</v>
      </c>
      <c r="T14" s="33">
        <v>13</v>
      </c>
      <c r="U14" s="33">
        <f t="shared" si="4"/>
        <v>12.71</v>
      </c>
      <c r="V14" s="33">
        <f t="shared" si="4"/>
        <v>12.420000000000002</v>
      </c>
      <c r="W14" s="33">
        <f t="shared" si="4"/>
        <v>12.130000000000003</v>
      </c>
      <c r="X14" s="33">
        <f t="shared" si="4"/>
        <v>11.840000000000003</v>
      </c>
      <c r="Y14" s="33">
        <f t="shared" si="4"/>
        <v>11.550000000000004</v>
      </c>
      <c r="Z14" s="33">
        <f t="shared" si="4"/>
        <v>11.260000000000005</v>
      </c>
      <c r="AA14" s="33">
        <f t="shared" si="4"/>
        <v>10.970000000000006</v>
      </c>
      <c r="AB14" s="33">
        <v>8</v>
      </c>
      <c r="AC14" s="33">
        <f t="shared" si="4"/>
        <v>7.71</v>
      </c>
      <c r="AD14" s="33">
        <f t="shared" ref="AD14:AI14" si="5">AC14-0.29</f>
        <v>7.42</v>
      </c>
      <c r="AE14" s="33">
        <f t="shared" si="5"/>
        <v>7.13</v>
      </c>
      <c r="AF14" s="33">
        <f t="shared" si="5"/>
        <v>6.84</v>
      </c>
      <c r="AG14" s="33">
        <f t="shared" si="5"/>
        <v>6.55</v>
      </c>
      <c r="AH14" s="33">
        <f t="shared" si="5"/>
        <v>6.26</v>
      </c>
      <c r="AI14" s="33">
        <f t="shared" si="5"/>
        <v>5.97</v>
      </c>
      <c r="AJ14" s="35" t="s">
        <v>211</v>
      </c>
      <c r="AK14" s="35" t="s">
        <v>211</v>
      </c>
      <c r="AL14" s="35" t="s">
        <v>211</v>
      </c>
      <c r="AM14" s="35" t="s">
        <v>211</v>
      </c>
      <c r="AN14" s="53">
        <f t="shared" si="1"/>
        <v>0.255</v>
      </c>
    </row>
    <row r="15" spans="1:41">
      <c r="A15" s="54" t="s">
        <v>219</v>
      </c>
      <c r="B15" s="43" t="s">
        <v>220</v>
      </c>
      <c r="C15" s="31" t="s">
        <v>221</v>
      </c>
      <c r="D15" s="32">
        <v>85</v>
      </c>
      <c r="E15" s="32">
        <v>59.5</v>
      </c>
      <c r="F15" s="32">
        <v>45</v>
      </c>
      <c r="G15" s="32">
        <v>32.5</v>
      </c>
      <c r="H15" s="32">
        <v>30</v>
      </c>
      <c r="I15" s="32">
        <v>27.5</v>
      </c>
      <c r="J15" s="32">
        <v>25</v>
      </c>
      <c r="K15" s="32">
        <v>22.5</v>
      </c>
      <c r="L15" s="33">
        <v>19</v>
      </c>
      <c r="M15" s="33">
        <f>L15-0.29</f>
        <v>18.71</v>
      </c>
      <c r="N15" s="33">
        <f t="shared" si="4"/>
        <v>18.420000000000002</v>
      </c>
      <c r="O15" s="33">
        <f t="shared" si="4"/>
        <v>18.130000000000003</v>
      </c>
      <c r="P15" s="33">
        <f t="shared" si="4"/>
        <v>17.840000000000003</v>
      </c>
      <c r="Q15" s="33">
        <f t="shared" si="4"/>
        <v>17.550000000000004</v>
      </c>
      <c r="R15" s="33">
        <f t="shared" si="4"/>
        <v>17.260000000000005</v>
      </c>
      <c r="S15" s="33">
        <f t="shared" si="4"/>
        <v>16.970000000000006</v>
      </c>
      <c r="T15" s="33">
        <v>13</v>
      </c>
      <c r="U15" s="33">
        <f t="shared" si="4"/>
        <v>12.71</v>
      </c>
      <c r="V15" s="33">
        <f t="shared" si="4"/>
        <v>12.420000000000002</v>
      </c>
      <c r="W15" s="33">
        <f t="shared" si="4"/>
        <v>12.130000000000003</v>
      </c>
      <c r="X15" s="33">
        <f t="shared" si="4"/>
        <v>11.840000000000003</v>
      </c>
      <c r="Y15" s="33">
        <f t="shared" si="4"/>
        <v>11.550000000000004</v>
      </c>
      <c r="Z15" s="33">
        <f t="shared" si="4"/>
        <v>11.260000000000005</v>
      </c>
      <c r="AA15" s="33">
        <f t="shared" si="4"/>
        <v>10.970000000000006</v>
      </c>
      <c r="AB15" s="35" t="s">
        <v>211</v>
      </c>
      <c r="AC15" s="35" t="s">
        <v>211</v>
      </c>
      <c r="AD15" s="35" t="s">
        <v>211</v>
      </c>
      <c r="AE15" s="35" t="s">
        <v>211</v>
      </c>
      <c r="AF15" s="35" t="s">
        <v>211</v>
      </c>
      <c r="AG15" s="35" t="s">
        <v>211</v>
      </c>
      <c r="AH15" s="35" t="s">
        <v>211</v>
      </c>
      <c r="AI15" s="35" t="s">
        <v>211</v>
      </c>
      <c r="AJ15" s="35" t="s">
        <v>211</v>
      </c>
      <c r="AK15" s="35" t="s">
        <v>211</v>
      </c>
      <c r="AL15" s="35" t="s">
        <v>211</v>
      </c>
      <c r="AM15" s="35" t="s">
        <v>211</v>
      </c>
      <c r="AN15" s="53">
        <f t="shared" si="1"/>
        <v>0.255</v>
      </c>
    </row>
    <row r="16" spans="1:41" ht="84">
      <c r="A16" s="54" t="s">
        <v>222</v>
      </c>
      <c r="B16" s="43" t="s">
        <v>42</v>
      </c>
      <c r="C16" s="22" t="s">
        <v>223</v>
      </c>
      <c r="D16" s="32">
        <v>68</v>
      </c>
      <c r="E16" s="32">
        <v>51.69</v>
      </c>
      <c r="F16" s="32">
        <v>40.61</v>
      </c>
      <c r="G16" s="32">
        <v>13</v>
      </c>
      <c r="H16" s="32">
        <v>12</v>
      </c>
      <c r="I16" s="32">
        <v>11</v>
      </c>
      <c r="J16" s="32">
        <v>10</v>
      </c>
      <c r="K16" s="32">
        <v>9</v>
      </c>
      <c r="L16" s="35" t="s">
        <v>211</v>
      </c>
      <c r="M16" s="36" t="s">
        <v>211</v>
      </c>
      <c r="N16" s="36" t="s">
        <v>211</v>
      </c>
      <c r="O16" s="36" t="s">
        <v>211</v>
      </c>
      <c r="P16" s="36" t="s">
        <v>211</v>
      </c>
      <c r="Q16" s="36" t="s">
        <v>211</v>
      </c>
      <c r="R16" s="36" t="s">
        <v>211</v>
      </c>
      <c r="S16" s="36" t="s">
        <v>211</v>
      </c>
      <c r="T16" s="36" t="s">
        <v>211</v>
      </c>
      <c r="U16" s="35" t="s">
        <v>211</v>
      </c>
      <c r="V16" s="35" t="s">
        <v>211</v>
      </c>
      <c r="W16" s="35" t="s">
        <v>211</v>
      </c>
      <c r="X16" s="35" t="s">
        <v>211</v>
      </c>
      <c r="Y16" s="35" t="s">
        <v>211</v>
      </c>
      <c r="Z16" s="35" t="s">
        <v>211</v>
      </c>
      <c r="AA16" s="35" t="s">
        <v>211</v>
      </c>
      <c r="AB16" s="35" t="s">
        <v>211</v>
      </c>
      <c r="AC16" s="35" t="s">
        <v>211</v>
      </c>
      <c r="AD16" s="35" t="s">
        <v>211</v>
      </c>
      <c r="AE16" s="35" t="s">
        <v>211</v>
      </c>
      <c r="AF16" s="35" t="s">
        <v>211</v>
      </c>
      <c r="AG16" s="35" t="s">
        <v>211</v>
      </c>
      <c r="AH16" s="35" t="s">
        <v>211</v>
      </c>
      <c r="AI16" s="35" t="s">
        <v>211</v>
      </c>
      <c r="AJ16" s="35" t="s">
        <v>211</v>
      </c>
      <c r="AK16" s="35" t="s">
        <v>211</v>
      </c>
      <c r="AL16" s="35" t="s">
        <v>211</v>
      </c>
      <c r="AM16" s="35" t="s">
        <v>211</v>
      </c>
      <c r="AN16" s="53">
        <f t="shared" si="1"/>
        <v>0.20399999999999999</v>
      </c>
    </row>
    <row r="17" spans="1:40">
      <c r="A17" s="54" t="s">
        <v>224</v>
      </c>
      <c r="B17" s="43" t="s">
        <v>73</v>
      </c>
      <c r="C17" s="31" t="s">
        <v>225</v>
      </c>
      <c r="D17" s="32">
        <v>68</v>
      </c>
      <c r="E17" s="32">
        <v>47.6</v>
      </c>
      <c r="F17" s="32">
        <v>36</v>
      </c>
      <c r="G17" s="32">
        <v>18</v>
      </c>
      <c r="H17" s="32">
        <v>16.5</v>
      </c>
      <c r="I17" s="32">
        <v>15</v>
      </c>
      <c r="J17" s="32">
        <v>13.5</v>
      </c>
      <c r="K17" s="32">
        <v>12</v>
      </c>
      <c r="L17" s="33">
        <v>10</v>
      </c>
      <c r="M17" s="37">
        <f>L17-0.34</f>
        <v>9.66</v>
      </c>
      <c r="N17" s="37">
        <f t="shared" ref="N17:AA17" si="6">M17-0.34</f>
        <v>9.32</v>
      </c>
      <c r="O17" s="37">
        <f t="shared" si="6"/>
        <v>8.98</v>
      </c>
      <c r="P17" s="37">
        <f t="shared" si="6"/>
        <v>8.64</v>
      </c>
      <c r="Q17" s="37">
        <f t="shared" si="6"/>
        <v>8.3000000000000007</v>
      </c>
      <c r="R17" s="37">
        <f t="shared" si="6"/>
        <v>7.9600000000000009</v>
      </c>
      <c r="S17" s="37">
        <f t="shared" si="6"/>
        <v>7.620000000000001</v>
      </c>
      <c r="T17" s="37">
        <v>6</v>
      </c>
      <c r="U17" s="33">
        <f t="shared" si="6"/>
        <v>5.66</v>
      </c>
      <c r="V17" s="33">
        <f t="shared" si="6"/>
        <v>5.32</v>
      </c>
      <c r="W17" s="33">
        <f t="shared" si="6"/>
        <v>4.9800000000000004</v>
      </c>
      <c r="X17" s="33">
        <f t="shared" si="6"/>
        <v>4.6400000000000006</v>
      </c>
      <c r="Y17" s="33">
        <f t="shared" si="6"/>
        <v>4.3000000000000007</v>
      </c>
      <c r="Z17" s="33">
        <f t="shared" si="6"/>
        <v>3.9600000000000009</v>
      </c>
      <c r="AA17" s="33">
        <f t="shared" si="6"/>
        <v>3.620000000000001</v>
      </c>
      <c r="AB17" s="35" t="s">
        <v>211</v>
      </c>
      <c r="AC17" s="35" t="s">
        <v>211</v>
      </c>
      <c r="AD17" s="35" t="s">
        <v>211</v>
      </c>
      <c r="AE17" s="35" t="s">
        <v>211</v>
      </c>
      <c r="AF17" s="35" t="s">
        <v>211</v>
      </c>
      <c r="AG17" s="35" t="s">
        <v>211</v>
      </c>
      <c r="AH17" s="35" t="s">
        <v>211</v>
      </c>
      <c r="AI17" s="35" t="s">
        <v>211</v>
      </c>
      <c r="AJ17" s="35" t="s">
        <v>211</v>
      </c>
      <c r="AK17" s="35" t="s">
        <v>211</v>
      </c>
      <c r="AL17" s="35" t="s">
        <v>211</v>
      </c>
      <c r="AM17" s="35" t="s">
        <v>211</v>
      </c>
      <c r="AN17" s="53">
        <f t="shared" si="1"/>
        <v>0.20399999999999999</v>
      </c>
    </row>
    <row r="18" spans="1:40" ht="24">
      <c r="A18" s="54" t="s">
        <v>226</v>
      </c>
      <c r="B18" s="43" t="s">
        <v>59</v>
      </c>
      <c r="C18" s="22" t="s">
        <v>227</v>
      </c>
      <c r="D18" s="32">
        <v>68</v>
      </c>
      <c r="E18" s="32">
        <v>52.08</v>
      </c>
      <c r="F18" s="32">
        <v>41.28</v>
      </c>
      <c r="G18" s="32">
        <v>24</v>
      </c>
      <c r="H18" s="32">
        <v>22</v>
      </c>
      <c r="I18" s="32">
        <v>20</v>
      </c>
      <c r="J18" s="32">
        <v>18</v>
      </c>
      <c r="K18" s="32">
        <v>16</v>
      </c>
      <c r="L18" s="33">
        <v>13</v>
      </c>
      <c r="M18" s="37">
        <f>SUM(L18-0.34)</f>
        <v>12.66</v>
      </c>
      <c r="N18" s="37">
        <f t="shared" ref="N18:AC19" si="7">SUM(M18-0.34)</f>
        <v>12.32</v>
      </c>
      <c r="O18" s="37">
        <f t="shared" si="7"/>
        <v>11.98</v>
      </c>
      <c r="P18" s="37">
        <f t="shared" si="7"/>
        <v>11.64</v>
      </c>
      <c r="Q18" s="37">
        <f t="shared" si="7"/>
        <v>11.3</v>
      </c>
      <c r="R18" s="37">
        <f t="shared" si="7"/>
        <v>10.96</v>
      </c>
      <c r="S18" s="37">
        <f t="shared" si="7"/>
        <v>10.620000000000001</v>
      </c>
      <c r="T18" s="37">
        <v>9</v>
      </c>
      <c r="U18" s="33">
        <f t="shared" si="7"/>
        <v>8.66</v>
      </c>
      <c r="V18" s="33">
        <f t="shared" si="7"/>
        <v>8.32</v>
      </c>
      <c r="W18" s="33">
        <f t="shared" si="7"/>
        <v>7.98</v>
      </c>
      <c r="X18" s="33">
        <f t="shared" si="7"/>
        <v>7.6400000000000006</v>
      </c>
      <c r="Y18" s="33">
        <f t="shared" si="7"/>
        <v>7.3000000000000007</v>
      </c>
      <c r="Z18" s="33">
        <f t="shared" si="7"/>
        <v>6.9600000000000009</v>
      </c>
      <c r="AA18" s="33">
        <f t="shared" si="7"/>
        <v>6.620000000000001</v>
      </c>
      <c r="AB18" s="33">
        <v>4</v>
      </c>
      <c r="AC18" s="33">
        <f t="shared" si="7"/>
        <v>3.66</v>
      </c>
      <c r="AD18" s="33">
        <f t="shared" ref="AD18:AI18" si="8">SUM(AC18-0.34)</f>
        <v>3.3200000000000003</v>
      </c>
      <c r="AE18" s="33">
        <f t="shared" si="8"/>
        <v>2.9800000000000004</v>
      </c>
      <c r="AF18" s="33">
        <f t="shared" si="8"/>
        <v>2.6400000000000006</v>
      </c>
      <c r="AG18" s="33">
        <f t="shared" si="8"/>
        <v>2.3000000000000007</v>
      </c>
      <c r="AH18" s="33">
        <f t="shared" si="8"/>
        <v>1.9600000000000006</v>
      </c>
      <c r="AI18" s="33">
        <f t="shared" si="8"/>
        <v>1.6200000000000006</v>
      </c>
      <c r="AJ18" s="35" t="s">
        <v>211</v>
      </c>
      <c r="AK18" s="35" t="s">
        <v>211</v>
      </c>
      <c r="AL18" s="35" t="s">
        <v>211</v>
      </c>
      <c r="AM18" s="35" t="s">
        <v>211</v>
      </c>
      <c r="AN18" s="53">
        <f t="shared" si="1"/>
        <v>0.20399999999999999</v>
      </c>
    </row>
    <row r="19" spans="1:40">
      <c r="A19" s="54" t="s">
        <v>228</v>
      </c>
      <c r="B19" s="43" t="s">
        <v>49</v>
      </c>
      <c r="C19" s="31" t="s">
        <v>229</v>
      </c>
      <c r="D19" s="32">
        <v>68</v>
      </c>
      <c r="E19" s="32">
        <v>47.6</v>
      </c>
      <c r="F19" s="32">
        <v>36</v>
      </c>
      <c r="G19" s="32">
        <v>26</v>
      </c>
      <c r="H19" s="32">
        <v>24</v>
      </c>
      <c r="I19" s="32">
        <v>22</v>
      </c>
      <c r="J19" s="32">
        <v>20</v>
      </c>
      <c r="K19" s="32">
        <v>18</v>
      </c>
      <c r="L19" s="33">
        <v>13</v>
      </c>
      <c r="M19" s="37">
        <f>SUM(L19-0.34)</f>
        <v>12.66</v>
      </c>
      <c r="N19" s="37">
        <f t="shared" si="7"/>
        <v>12.32</v>
      </c>
      <c r="O19" s="37">
        <f t="shared" si="7"/>
        <v>11.98</v>
      </c>
      <c r="P19" s="37">
        <f t="shared" si="7"/>
        <v>11.64</v>
      </c>
      <c r="Q19" s="37">
        <f t="shared" si="7"/>
        <v>11.3</v>
      </c>
      <c r="R19" s="37">
        <f t="shared" si="7"/>
        <v>10.96</v>
      </c>
      <c r="S19" s="37">
        <f t="shared" si="7"/>
        <v>10.620000000000001</v>
      </c>
      <c r="T19" s="37">
        <v>9</v>
      </c>
      <c r="U19" s="33">
        <f t="shared" si="7"/>
        <v>8.66</v>
      </c>
      <c r="V19" s="33">
        <f t="shared" si="7"/>
        <v>8.32</v>
      </c>
      <c r="W19" s="33">
        <f t="shared" si="7"/>
        <v>7.98</v>
      </c>
      <c r="X19" s="33">
        <f t="shared" si="7"/>
        <v>7.6400000000000006</v>
      </c>
      <c r="Y19" s="33">
        <f t="shared" si="7"/>
        <v>7.3000000000000007</v>
      </c>
      <c r="Z19" s="33">
        <f t="shared" si="7"/>
        <v>6.9600000000000009</v>
      </c>
      <c r="AA19" s="33">
        <f t="shared" si="7"/>
        <v>6.620000000000001</v>
      </c>
      <c r="AB19" s="35" t="s">
        <v>211</v>
      </c>
      <c r="AC19" s="35" t="s">
        <v>211</v>
      </c>
      <c r="AD19" s="35" t="s">
        <v>211</v>
      </c>
      <c r="AE19" s="35" t="s">
        <v>211</v>
      </c>
      <c r="AF19" s="35" t="s">
        <v>211</v>
      </c>
      <c r="AG19" s="35" t="s">
        <v>211</v>
      </c>
      <c r="AH19" s="35" t="s">
        <v>211</v>
      </c>
      <c r="AI19" s="35" t="s">
        <v>211</v>
      </c>
      <c r="AJ19" s="35" t="s">
        <v>211</v>
      </c>
      <c r="AK19" s="35" t="s">
        <v>211</v>
      </c>
      <c r="AL19" s="35" t="s">
        <v>211</v>
      </c>
      <c r="AM19" s="35" t="s">
        <v>211</v>
      </c>
      <c r="AN19" s="53">
        <f t="shared" si="1"/>
        <v>0.20399999999999999</v>
      </c>
    </row>
    <row r="20" spans="1:40">
      <c r="A20" s="54" t="s">
        <v>230</v>
      </c>
      <c r="B20" s="43" t="s">
        <v>54</v>
      </c>
      <c r="C20" s="31" t="s">
        <v>231</v>
      </c>
      <c r="D20" s="32">
        <v>51</v>
      </c>
      <c r="E20" s="32">
        <v>35.700000000000003</v>
      </c>
      <c r="F20" s="32">
        <v>27</v>
      </c>
      <c r="G20" s="32">
        <v>19.5</v>
      </c>
      <c r="H20" s="32">
        <v>18</v>
      </c>
      <c r="I20" s="32">
        <v>16.5</v>
      </c>
      <c r="J20" s="32">
        <v>15</v>
      </c>
      <c r="K20" s="32">
        <v>13.5</v>
      </c>
      <c r="L20" s="37">
        <v>8</v>
      </c>
      <c r="M20" s="37">
        <f>SUM(L20-0.255)</f>
        <v>7.7450000000000001</v>
      </c>
      <c r="N20" s="37">
        <f t="shared" ref="N20:S20" si="9">SUM(M20-0.255)</f>
        <v>7.49</v>
      </c>
      <c r="O20" s="37">
        <f t="shared" si="9"/>
        <v>7.2350000000000003</v>
      </c>
      <c r="P20" s="37">
        <f t="shared" si="9"/>
        <v>6.98</v>
      </c>
      <c r="Q20" s="37">
        <f t="shared" si="9"/>
        <v>6.7250000000000005</v>
      </c>
      <c r="R20" s="37">
        <f t="shared" si="9"/>
        <v>6.4700000000000006</v>
      </c>
      <c r="S20" s="37">
        <f t="shared" si="9"/>
        <v>6.2150000000000007</v>
      </c>
      <c r="T20" s="36" t="s">
        <v>211</v>
      </c>
      <c r="U20" s="35" t="s">
        <v>211</v>
      </c>
      <c r="V20" s="35" t="s">
        <v>211</v>
      </c>
      <c r="W20" s="35" t="s">
        <v>211</v>
      </c>
      <c r="X20" s="35" t="s">
        <v>211</v>
      </c>
      <c r="Y20" s="35" t="s">
        <v>211</v>
      </c>
      <c r="Z20" s="35" t="s">
        <v>211</v>
      </c>
      <c r="AA20" s="35" t="s">
        <v>211</v>
      </c>
      <c r="AB20" s="35" t="s">
        <v>211</v>
      </c>
      <c r="AC20" s="35" t="s">
        <v>211</v>
      </c>
      <c r="AD20" s="35" t="s">
        <v>211</v>
      </c>
      <c r="AE20" s="35" t="s">
        <v>211</v>
      </c>
      <c r="AF20" s="35" t="s">
        <v>211</v>
      </c>
      <c r="AG20" s="35" t="s">
        <v>211</v>
      </c>
      <c r="AH20" s="35" t="s">
        <v>211</v>
      </c>
      <c r="AI20" s="35" t="s">
        <v>211</v>
      </c>
      <c r="AJ20" s="35" t="s">
        <v>211</v>
      </c>
      <c r="AK20" s="35" t="s">
        <v>211</v>
      </c>
      <c r="AL20" s="35" t="s">
        <v>211</v>
      </c>
      <c r="AM20" s="35" t="s">
        <v>211</v>
      </c>
      <c r="AN20" s="53">
        <f t="shared" si="1"/>
        <v>0.153</v>
      </c>
    </row>
    <row r="21" spans="1:40">
      <c r="A21" s="54" t="s">
        <v>232</v>
      </c>
      <c r="B21" s="43" t="s">
        <v>69</v>
      </c>
      <c r="C21" s="31" t="s">
        <v>233</v>
      </c>
      <c r="D21" s="32">
        <v>34</v>
      </c>
      <c r="E21" s="32">
        <v>26.04</v>
      </c>
      <c r="F21" s="32">
        <v>20.64</v>
      </c>
      <c r="G21" s="32">
        <v>12</v>
      </c>
      <c r="H21" s="32">
        <v>11</v>
      </c>
      <c r="I21" s="32">
        <v>10</v>
      </c>
      <c r="J21" s="32">
        <v>9</v>
      </c>
      <c r="K21" s="32">
        <v>8</v>
      </c>
      <c r="L21" s="37">
        <v>6</v>
      </c>
      <c r="M21" s="37">
        <f>SUM(L21-0.17)</f>
        <v>5.83</v>
      </c>
      <c r="N21" s="37">
        <f t="shared" ref="N21:S22" si="10">SUM(M21-0.17)</f>
        <v>5.66</v>
      </c>
      <c r="O21" s="37">
        <f t="shared" si="10"/>
        <v>5.49</v>
      </c>
      <c r="P21" s="37">
        <f t="shared" si="10"/>
        <v>5.32</v>
      </c>
      <c r="Q21" s="37">
        <f t="shared" si="10"/>
        <v>5.15</v>
      </c>
      <c r="R21" s="37">
        <f t="shared" si="10"/>
        <v>4.9800000000000004</v>
      </c>
      <c r="S21" s="37">
        <f t="shared" si="10"/>
        <v>4.8100000000000005</v>
      </c>
      <c r="T21" s="36" t="s">
        <v>211</v>
      </c>
      <c r="U21" s="35" t="s">
        <v>211</v>
      </c>
      <c r="V21" s="35" t="s">
        <v>211</v>
      </c>
      <c r="W21" s="35" t="s">
        <v>211</v>
      </c>
      <c r="X21" s="35" t="s">
        <v>211</v>
      </c>
      <c r="Y21" s="35" t="s">
        <v>211</v>
      </c>
      <c r="Z21" s="35" t="s">
        <v>211</v>
      </c>
      <c r="AA21" s="35" t="s">
        <v>211</v>
      </c>
      <c r="AB21" s="35" t="s">
        <v>211</v>
      </c>
      <c r="AC21" s="35" t="s">
        <v>211</v>
      </c>
      <c r="AD21" s="35" t="s">
        <v>211</v>
      </c>
      <c r="AE21" s="35" t="s">
        <v>211</v>
      </c>
      <c r="AF21" s="35" t="s">
        <v>211</v>
      </c>
      <c r="AG21" s="35" t="s">
        <v>211</v>
      </c>
      <c r="AH21" s="35" t="s">
        <v>211</v>
      </c>
      <c r="AI21" s="35" t="s">
        <v>211</v>
      </c>
      <c r="AJ21" s="35" t="s">
        <v>211</v>
      </c>
      <c r="AK21" s="35" t="s">
        <v>211</v>
      </c>
      <c r="AL21" s="35" t="s">
        <v>211</v>
      </c>
      <c r="AM21" s="35" t="s">
        <v>211</v>
      </c>
      <c r="AN21" s="53">
        <f t="shared" si="1"/>
        <v>0.10199999999999999</v>
      </c>
    </row>
    <row r="22" spans="1:40">
      <c r="A22" s="54" t="s">
        <v>234</v>
      </c>
      <c r="B22" s="43" t="s">
        <v>124</v>
      </c>
      <c r="C22" s="31" t="s">
        <v>235</v>
      </c>
      <c r="D22" s="32">
        <v>34</v>
      </c>
      <c r="E22" s="32">
        <v>26.04</v>
      </c>
      <c r="F22" s="32">
        <v>20.64</v>
      </c>
      <c r="G22" s="32">
        <v>12</v>
      </c>
      <c r="H22" s="32">
        <v>11</v>
      </c>
      <c r="I22" s="32">
        <v>10</v>
      </c>
      <c r="J22" s="32">
        <v>9</v>
      </c>
      <c r="K22" s="32">
        <v>8</v>
      </c>
      <c r="L22" s="37">
        <v>6</v>
      </c>
      <c r="M22" s="37">
        <f>SUM(L22-0.17)</f>
        <v>5.83</v>
      </c>
      <c r="N22" s="37">
        <f t="shared" si="10"/>
        <v>5.66</v>
      </c>
      <c r="O22" s="37">
        <f t="shared" si="10"/>
        <v>5.49</v>
      </c>
      <c r="P22" s="37">
        <f t="shared" si="10"/>
        <v>5.32</v>
      </c>
      <c r="Q22" s="37">
        <f t="shared" si="10"/>
        <v>5.15</v>
      </c>
      <c r="R22" s="37">
        <f t="shared" si="10"/>
        <v>4.9800000000000004</v>
      </c>
      <c r="S22" s="37">
        <f t="shared" si="10"/>
        <v>4.8100000000000005</v>
      </c>
      <c r="T22" s="35" t="s">
        <v>211</v>
      </c>
      <c r="U22" s="35" t="s">
        <v>211</v>
      </c>
      <c r="V22" s="35" t="s">
        <v>211</v>
      </c>
      <c r="W22" s="35" t="s">
        <v>211</v>
      </c>
      <c r="X22" s="35" t="s">
        <v>211</v>
      </c>
      <c r="Y22" s="35" t="s">
        <v>211</v>
      </c>
      <c r="Z22" s="35" t="s">
        <v>211</v>
      </c>
      <c r="AA22" s="35" t="s">
        <v>211</v>
      </c>
      <c r="AB22" s="35" t="s">
        <v>211</v>
      </c>
      <c r="AC22" s="35" t="s">
        <v>211</v>
      </c>
      <c r="AD22" s="35" t="s">
        <v>211</v>
      </c>
      <c r="AE22" s="35" t="s">
        <v>211</v>
      </c>
      <c r="AF22" s="35" t="s">
        <v>211</v>
      </c>
      <c r="AG22" s="35" t="s">
        <v>211</v>
      </c>
      <c r="AH22" s="35" t="s">
        <v>211</v>
      </c>
      <c r="AI22" s="35" t="s">
        <v>211</v>
      </c>
      <c r="AJ22" s="35" t="s">
        <v>211</v>
      </c>
      <c r="AK22" s="35" t="s">
        <v>211</v>
      </c>
      <c r="AL22" s="35" t="s">
        <v>211</v>
      </c>
      <c r="AM22" s="35" t="s">
        <v>211</v>
      </c>
      <c r="AN22" s="53">
        <f t="shared" si="1"/>
        <v>0.10199999999999999</v>
      </c>
    </row>
    <row r="23" spans="1:40">
      <c r="A23" s="54" t="s">
        <v>236</v>
      </c>
      <c r="B23" s="43" t="s">
        <v>67</v>
      </c>
      <c r="C23" s="31" t="s">
        <v>237</v>
      </c>
      <c r="D23" s="32">
        <v>25.5</v>
      </c>
      <c r="E23" s="32">
        <v>19.53</v>
      </c>
      <c r="F23" s="32">
        <v>15.48</v>
      </c>
      <c r="G23" s="32">
        <v>9</v>
      </c>
      <c r="H23" s="32">
        <v>8.25</v>
      </c>
      <c r="I23" s="32">
        <v>7.5</v>
      </c>
      <c r="J23" s="32">
        <v>6.75</v>
      </c>
      <c r="K23" s="32">
        <v>6</v>
      </c>
      <c r="L23" s="37">
        <v>5</v>
      </c>
      <c r="M23" s="37">
        <f>SUM(L23-0.1275)</f>
        <v>4.8724999999999996</v>
      </c>
      <c r="N23" s="37">
        <f t="shared" ref="N23:S23" si="11">SUM(M23-0.1275)</f>
        <v>4.7449999999999992</v>
      </c>
      <c r="O23" s="37">
        <f t="shared" si="11"/>
        <v>4.6174999999999988</v>
      </c>
      <c r="P23" s="37">
        <f t="shared" si="11"/>
        <v>4.4899999999999984</v>
      </c>
      <c r="Q23" s="37">
        <f t="shared" si="11"/>
        <v>4.362499999999998</v>
      </c>
      <c r="R23" s="37">
        <f t="shared" si="11"/>
        <v>4.2349999999999977</v>
      </c>
      <c r="S23" s="37">
        <f t="shared" si="11"/>
        <v>4.1074999999999973</v>
      </c>
      <c r="T23" s="35" t="s">
        <v>211</v>
      </c>
      <c r="U23" s="35" t="s">
        <v>211</v>
      </c>
      <c r="V23" s="35" t="s">
        <v>211</v>
      </c>
      <c r="W23" s="35" t="s">
        <v>211</v>
      </c>
      <c r="X23" s="35" t="s">
        <v>211</v>
      </c>
      <c r="Y23" s="35" t="s">
        <v>211</v>
      </c>
      <c r="Z23" s="35" t="s">
        <v>211</v>
      </c>
      <c r="AA23" s="35" t="s">
        <v>211</v>
      </c>
      <c r="AB23" s="35" t="s">
        <v>211</v>
      </c>
      <c r="AC23" s="35" t="s">
        <v>211</v>
      </c>
      <c r="AD23" s="35" t="s">
        <v>211</v>
      </c>
      <c r="AE23" s="35" t="s">
        <v>211</v>
      </c>
      <c r="AF23" s="35" t="s">
        <v>211</v>
      </c>
      <c r="AG23" s="35" t="s">
        <v>211</v>
      </c>
      <c r="AH23" s="35" t="s">
        <v>211</v>
      </c>
      <c r="AI23" s="35" t="s">
        <v>211</v>
      </c>
      <c r="AJ23" s="35" t="s">
        <v>211</v>
      </c>
      <c r="AK23" s="35" t="s">
        <v>211</v>
      </c>
      <c r="AL23" s="35" t="s">
        <v>211</v>
      </c>
      <c r="AM23" s="35" t="s">
        <v>211</v>
      </c>
      <c r="AN23" s="53">
        <f t="shared" si="1"/>
        <v>7.6499999999999999E-2</v>
      </c>
    </row>
    <row r="24" spans="1:40">
      <c r="A24" s="54" t="s">
        <v>238</v>
      </c>
      <c r="B24" s="43" t="s">
        <v>239</v>
      </c>
      <c r="C24" s="31" t="s">
        <v>240</v>
      </c>
      <c r="D24" s="32">
        <v>21.25</v>
      </c>
      <c r="E24" s="32">
        <v>14.5</v>
      </c>
      <c r="F24" s="32">
        <v>11.5</v>
      </c>
      <c r="G24" s="32">
        <v>7</v>
      </c>
      <c r="H24" s="32">
        <v>6.5</v>
      </c>
      <c r="I24" s="32">
        <v>6</v>
      </c>
      <c r="J24" s="32">
        <v>5.5</v>
      </c>
      <c r="K24" s="32">
        <v>5</v>
      </c>
      <c r="L24" s="37">
        <v>4</v>
      </c>
      <c r="M24" s="37">
        <f>SUM(L24-0.10625)</f>
        <v>3.8937499999999998</v>
      </c>
      <c r="N24" s="37">
        <f t="shared" ref="N24:S24" si="12">SUM(M24-0.10625)</f>
        <v>3.7874999999999996</v>
      </c>
      <c r="O24" s="37">
        <f t="shared" si="12"/>
        <v>3.6812499999999995</v>
      </c>
      <c r="P24" s="37">
        <f t="shared" si="12"/>
        <v>3.5749999999999993</v>
      </c>
      <c r="Q24" s="37">
        <f t="shared" si="12"/>
        <v>3.4687499999999991</v>
      </c>
      <c r="R24" s="37">
        <f t="shared" si="12"/>
        <v>3.3624999999999989</v>
      </c>
      <c r="S24" s="37">
        <f t="shared" si="12"/>
        <v>3.2562499999999988</v>
      </c>
      <c r="T24" s="35" t="s">
        <v>211</v>
      </c>
      <c r="U24" s="35" t="s">
        <v>211</v>
      </c>
      <c r="V24" s="35" t="s">
        <v>211</v>
      </c>
      <c r="W24" s="35" t="s">
        <v>211</v>
      </c>
      <c r="X24" s="35" t="s">
        <v>211</v>
      </c>
      <c r="Y24" s="35" t="s">
        <v>211</v>
      </c>
      <c r="Z24" s="35" t="s">
        <v>211</v>
      </c>
      <c r="AA24" s="35" t="s">
        <v>211</v>
      </c>
      <c r="AB24" s="35" t="s">
        <v>211</v>
      </c>
      <c r="AC24" s="35" t="s">
        <v>211</v>
      </c>
      <c r="AD24" s="35" t="s">
        <v>211</v>
      </c>
      <c r="AE24" s="35" t="s">
        <v>211</v>
      </c>
      <c r="AF24" s="35" t="s">
        <v>211</v>
      </c>
      <c r="AG24" s="35" t="s">
        <v>211</v>
      </c>
      <c r="AH24" s="35" t="s">
        <v>211</v>
      </c>
      <c r="AI24" s="35" t="s">
        <v>211</v>
      </c>
      <c r="AJ24" s="35" t="s">
        <v>211</v>
      </c>
      <c r="AK24" s="35" t="s">
        <v>211</v>
      </c>
      <c r="AL24" s="35" t="s">
        <v>211</v>
      </c>
      <c r="AM24" s="35" t="s">
        <v>211</v>
      </c>
      <c r="AN24" s="53">
        <f t="shared" si="1"/>
        <v>6.3750000000000001E-2</v>
      </c>
    </row>
    <row r="25" spans="1:40">
      <c r="A25" s="54" t="s">
        <v>241</v>
      </c>
      <c r="B25" s="43" t="s">
        <v>242</v>
      </c>
      <c r="C25" s="31" t="s">
        <v>243</v>
      </c>
      <c r="D25" s="32">
        <v>17</v>
      </c>
      <c r="E25" s="32">
        <v>13.02</v>
      </c>
      <c r="F25" s="32">
        <v>10.32</v>
      </c>
      <c r="G25" s="32">
        <v>6</v>
      </c>
      <c r="H25" s="32">
        <v>5.5</v>
      </c>
      <c r="I25" s="32">
        <v>5</v>
      </c>
      <c r="J25" s="32">
        <v>4.5</v>
      </c>
      <c r="K25" s="32">
        <v>4</v>
      </c>
      <c r="L25" s="37">
        <v>3</v>
      </c>
      <c r="M25" s="37">
        <f>SUM(L25-0.085)</f>
        <v>2.915</v>
      </c>
      <c r="N25" s="37">
        <f t="shared" ref="N25:S25" si="13">SUM(M25-0.085)</f>
        <v>2.83</v>
      </c>
      <c r="O25" s="37">
        <f t="shared" si="13"/>
        <v>2.7450000000000001</v>
      </c>
      <c r="P25" s="37">
        <f t="shared" si="13"/>
        <v>2.66</v>
      </c>
      <c r="Q25" s="37">
        <f t="shared" si="13"/>
        <v>2.5750000000000002</v>
      </c>
      <c r="R25" s="37">
        <f t="shared" si="13"/>
        <v>2.4900000000000002</v>
      </c>
      <c r="S25" s="37">
        <f t="shared" si="13"/>
        <v>2.4050000000000002</v>
      </c>
      <c r="T25" s="35" t="s">
        <v>211</v>
      </c>
      <c r="U25" s="35" t="s">
        <v>211</v>
      </c>
      <c r="V25" s="35" t="s">
        <v>211</v>
      </c>
      <c r="W25" s="35" t="s">
        <v>211</v>
      </c>
      <c r="X25" s="35" t="s">
        <v>211</v>
      </c>
      <c r="Y25" s="35" t="s">
        <v>211</v>
      </c>
      <c r="Z25" s="35" t="s">
        <v>211</v>
      </c>
      <c r="AA25" s="35" t="s">
        <v>211</v>
      </c>
      <c r="AB25" s="35" t="s">
        <v>211</v>
      </c>
      <c r="AC25" s="35" t="s">
        <v>211</v>
      </c>
      <c r="AD25" s="35" t="s">
        <v>211</v>
      </c>
      <c r="AE25" s="35" t="s">
        <v>211</v>
      </c>
      <c r="AF25" s="35" t="s">
        <v>211</v>
      </c>
      <c r="AG25" s="35" t="s">
        <v>211</v>
      </c>
      <c r="AH25" s="35" t="s">
        <v>211</v>
      </c>
      <c r="AI25" s="35" t="s">
        <v>211</v>
      </c>
      <c r="AJ25" s="35" t="s">
        <v>211</v>
      </c>
      <c r="AK25" s="35" t="s">
        <v>211</v>
      </c>
      <c r="AL25" s="35" t="s">
        <v>211</v>
      </c>
      <c r="AM25" s="35" t="s">
        <v>211</v>
      </c>
      <c r="AN25" s="53">
        <f t="shared" si="1"/>
        <v>5.0999999999999997E-2</v>
      </c>
    </row>
    <row r="26" spans="1:40" ht="24.6" thickBot="1">
      <c r="A26" s="38" t="s">
        <v>244</v>
      </c>
      <c r="B26" s="44" t="s">
        <v>245</v>
      </c>
      <c r="C26" s="23" t="s">
        <v>246</v>
      </c>
      <c r="D26" s="39">
        <v>11.48</v>
      </c>
      <c r="E26" s="39">
        <v>8.7899999999999991</v>
      </c>
      <c r="F26" s="39">
        <v>6.97</v>
      </c>
      <c r="G26" s="39">
        <v>4.05</v>
      </c>
      <c r="H26" s="39">
        <v>3.71</v>
      </c>
      <c r="I26" s="39">
        <v>3.38</v>
      </c>
      <c r="J26" s="39">
        <v>3.04</v>
      </c>
      <c r="K26" s="39">
        <v>2.7</v>
      </c>
      <c r="L26" s="40">
        <v>2</v>
      </c>
      <c r="M26" s="40">
        <f>SUM(L26-0.0574)</f>
        <v>1.9426000000000001</v>
      </c>
      <c r="N26" s="40">
        <f t="shared" ref="N26:AA26" si="14">SUM(M26-0.0574)</f>
        <v>1.8852000000000002</v>
      </c>
      <c r="O26" s="40">
        <f t="shared" si="14"/>
        <v>1.8278000000000003</v>
      </c>
      <c r="P26" s="40">
        <f t="shared" si="14"/>
        <v>1.7704000000000004</v>
      </c>
      <c r="Q26" s="40">
        <f t="shared" si="14"/>
        <v>1.7130000000000005</v>
      </c>
      <c r="R26" s="40">
        <f t="shared" si="14"/>
        <v>1.6556000000000006</v>
      </c>
      <c r="S26" s="40">
        <f t="shared" si="14"/>
        <v>1.5982000000000007</v>
      </c>
      <c r="T26" s="40">
        <v>1.3</v>
      </c>
      <c r="U26" s="40">
        <f t="shared" si="14"/>
        <v>1.2426000000000001</v>
      </c>
      <c r="V26" s="40">
        <f t="shared" si="14"/>
        <v>1.1852000000000003</v>
      </c>
      <c r="W26" s="40">
        <f t="shared" si="14"/>
        <v>1.1278000000000004</v>
      </c>
      <c r="X26" s="40">
        <f t="shared" si="14"/>
        <v>1.0704000000000005</v>
      </c>
      <c r="Y26" s="40">
        <f t="shared" si="14"/>
        <v>1.0130000000000006</v>
      </c>
      <c r="Z26" s="40">
        <f t="shared" si="14"/>
        <v>0.95560000000000056</v>
      </c>
      <c r="AA26" s="40">
        <f t="shared" si="14"/>
        <v>0.89820000000000055</v>
      </c>
      <c r="AB26" s="41" t="s">
        <v>211</v>
      </c>
      <c r="AC26" s="41" t="s">
        <v>211</v>
      </c>
      <c r="AD26" s="41" t="s">
        <v>211</v>
      </c>
      <c r="AE26" s="41" t="s">
        <v>211</v>
      </c>
      <c r="AF26" s="41" t="s">
        <v>211</v>
      </c>
      <c r="AG26" s="41" t="s">
        <v>211</v>
      </c>
      <c r="AH26" s="41" t="s">
        <v>211</v>
      </c>
      <c r="AI26" s="41" t="s">
        <v>211</v>
      </c>
      <c r="AJ26" s="41" t="s">
        <v>211</v>
      </c>
      <c r="AK26" s="41" t="s">
        <v>211</v>
      </c>
      <c r="AL26" s="41" t="s">
        <v>211</v>
      </c>
      <c r="AM26" s="41" t="s">
        <v>211</v>
      </c>
      <c r="AN26" s="42">
        <f t="shared" si="1"/>
        <v>3.4439999999999998E-2</v>
      </c>
    </row>
  </sheetData>
  <mergeCells count="42">
    <mergeCell ref="AM8:AM9"/>
    <mergeCell ref="AN8:AN9"/>
    <mergeCell ref="AG8:AG9"/>
    <mergeCell ref="AH8:AH9"/>
    <mergeCell ref="AI8:AI9"/>
    <mergeCell ref="AJ8:AJ9"/>
    <mergeCell ref="AK8:AK9"/>
    <mergeCell ref="AL8:AL9"/>
    <mergeCell ref="S8:S9"/>
    <mergeCell ref="AF8:AF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N8:N9"/>
    <mergeCell ref="O8:O9"/>
    <mergeCell ref="P8:P9"/>
    <mergeCell ref="Q8:Q9"/>
    <mergeCell ref="R8:R9"/>
    <mergeCell ref="A5:AN5"/>
    <mergeCell ref="A7:A9"/>
    <mergeCell ref="B7:B9"/>
    <mergeCell ref="C7:C9"/>
    <mergeCell ref="D7:AM7"/>
    <mergeCell ref="D8:D9"/>
    <mergeCell ref="E8:E9"/>
    <mergeCell ref="F8:F9"/>
    <mergeCell ref="G8:G9"/>
    <mergeCell ref="H8:H9"/>
    <mergeCell ref="T8:T9"/>
    <mergeCell ref="I8:I9"/>
    <mergeCell ref="J8:J9"/>
    <mergeCell ref="K8:K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67" fitToWidth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5"/>
  <sheetViews>
    <sheetView workbookViewId="0">
      <selection activeCell="AA6" sqref="AA6"/>
    </sheetView>
  </sheetViews>
  <sheetFormatPr defaultRowHeight="14.4"/>
  <cols>
    <col min="1" max="1" width="49.88671875" customWidth="1"/>
  </cols>
  <sheetData>
    <row r="1" spans="1:1">
      <c r="A1" s="17" t="s">
        <v>247</v>
      </c>
    </row>
    <row r="2" spans="1:1" s="19" customFormat="1" ht="15" customHeight="1">
      <c r="A2" s="18" t="s">
        <v>248</v>
      </c>
    </row>
    <row r="3" spans="1:1" s="19" customFormat="1" ht="15" customHeight="1">
      <c r="A3" s="18" t="s">
        <v>249</v>
      </c>
    </row>
    <row r="4" spans="1:1" s="19" customFormat="1" ht="15" customHeight="1">
      <c r="A4" s="18" t="s">
        <v>250</v>
      </c>
    </row>
    <row r="5" spans="1:1" s="19" customFormat="1" ht="15" customHeight="1">
      <c r="A5" s="18" t="s">
        <v>251</v>
      </c>
    </row>
    <row r="6" spans="1:1" s="19" customFormat="1" ht="15" customHeight="1">
      <c r="A6" s="18" t="s">
        <v>252</v>
      </c>
    </row>
    <row r="7" spans="1:1" s="19" customFormat="1" ht="15" customHeight="1">
      <c r="A7" s="18" t="s">
        <v>2</v>
      </c>
    </row>
    <row r="8" spans="1:1" s="19" customFormat="1" ht="15" customHeight="1">
      <c r="A8" s="18" t="s">
        <v>253</v>
      </c>
    </row>
    <row r="9" spans="1:1" s="19" customFormat="1" ht="15" customHeight="1">
      <c r="A9" s="18" t="s">
        <v>254</v>
      </c>
    </row>
    <row r="10" spans="1:1" s="19" customFormat="1" ht="15" customHeight="1">
      <c r="A10" s="18" t="s">
        <v>255</v>
      </c>
    </row>
    <row r="11" spans="1:1" s="19" customFormat="1" ht="15" customHeight="1">
      <c r="A11" s="18" t="s">
        <v>256</v>
      </c>
    </row>
    <row r="12" spans="1:1" s="19" customFormat="1" ht="15" customHeight="1">
      <c r="A12" s="18" t="s">
        <v>257</v>
      </c>
    </row>
    <row r="13" spans="1:1" s="19" customFormat="1" ht="15" customHeight="1">
      <c r="A13" s="18" t="s">
        <v>258</v>
      </c>
    </row>
    <row r="14" spans="1:1" s="19" customFormat="1" ht="15" customHeight="1">
      <c r="A14" s="18" t="s">
        <v>259</v>
      </c>
    </row>
    <row r="15" spans="1:1" s="19" customFormat="1" ht="15" customHeight="1">
      <c r="A15" s="18" t="s">
        <v>260</v>
      </c>
    </row>
    <row r="16" spans="1:1" s="19" customFormat="1" ht="15" customHeight="1">
      <c r="A16" s="18" t="s">
        <v>261</v>
      </c>
    </row>
    <row r="17" spans="1:1" s="19" customFormat="1" ht="15" customHeight="1">
      <c r="A17" s="18" t="s">
        <v>262</v>
      </c>
    </row>
    <row r="18" spans="1:1" s="19" customFormat="1" ht="15" customHeight="1">
      <c r="A18" s="18" t="s">
        <v>263</v>
      </c>
    </row>
    <row r="19" spans="1:1" s="19" customFormat="1" ht="15" customHeight="1">
      <c r="A19" s="18" t="s">
        <v>264</v>
      </c>
    </row>
    <row r="20" spans="1:1" s="19" customFormat="1" ht="15" customHeight="1">
      <c r="A20" s="18" t="s">
        <v>265</v>
      </c>
    </row>
    <row r="21" spans="1:1" s="19" customFormat="1" ht="15" customHeight="1">
      <c r="A21" s="18" t="s">
        <v>266</v>
      </c>
    </row>
    <row r="22" spans="1:1" s="19" customFormat="1" ht="15" customHeight="1">
      <c r="A22" s="18" t="s">
        <v>267</v>
      </c>
    </row>
    <row r="23" spans="1:1" s="19" customFormat="1" ht="15" customHeight="1">
      <c r="A23" s="18" t="s">
        <v>268</v>
      </c>
    </row>
    <row r="24" spans="1:1" s="19" customFormat="1" ht="15" customHeight="1">
      <c r="A24" s="18" t="s">
        <v>269</v>
      </c>
    </row>
    <row r="25" spans="1:1" s="19" customFormat="1" ht="15" customHeight="1">
      <c r="A25" s="18" t="s">
        <v>270</v>
      </c>
    </row>
    <row r="26" spans="1:1" s="19" customFormat="1" ht="15" customHeight="1">
      <c r="A26" s="18" t="s">
        <v>271</v>
      </c>
    </row>
    <row r="27" spans="1:1" s="19" customFormat="1" ht="15" customHeight="1">
      <c r="A27" s="18" t="s">
        <v>272</v>
      </c>
    </row>
    <row r="28" spans="1:1" s="19" customFormat="1" ht="15" customHeight="1">
      <c r="A28" s="18" t="s">
        <v>273</v>
      </c>
    </row>
    <row r="29" spans="1:1" s="19" customFormat="1" ht="15" customHeight="1">
      <c r="A29" s="18" t="s">
        <v>274</v>
      </c>
    </row>
    <row r="30" spans="1:1" s="19" customFormat="1" ht="15" customHeight="1">
      <c r="A30" s="18" t="s">
        <v>275</v>
      </c>
    </row>
    <row r="31" spans="1:1" s="19" customFormat="1" ht="15" customHeight="1">
      <c r="A31" s="18" t="s">
        <v>276</v>
      </c>
    </row>
    <row r="32" spans="1:1" s="19" customFormat="1" ht="15" customHeight="1">
      <c r="A32" s="18" t="s">
        <v>277</v>
      </c>
    </row>
    <row r="33" spans="1:1" s="19" customFormat="1" ht="15" customHeight="1">
      <c r="A33" s="18" t="s">
        <v>278</v>
      </c>
    </row>
    <row r="34" spans="1:1" s="19" customFormat="1" ht="15" customHeight="1">
      <c r="A34" s="18" t="s">
        <v>279</v>
      </c>
    </row>
    <row r="35" spans="1:1" s="19" customFormat="1" ht="15" customHeight="1">
      <c r="A35" s="18" t="s">
        <v>280</v>
      </c>
    </row>
    <row r="36" spans="1:1" s="19" customFormat="1" ht="15" customHeight="1">
      <c r="A36" s="18" t="s">
        <v>281</v>
      </c>
    </row>
    <row r="37" spans="1:1" s="19" customFormat="1" ht="15" customHeight="1">
      <c r="A37" s="18" t="s">
        <v>282</v>
      </c>
    </row>
    <row r="38" spans="1:1" s="19" customFormat="1" ht="15" customHeight="1">
      <c r="A38" s="18" t="s">
        <v>283</v>
      </c>
    </row>
    <row r="39" spans="1:1" s="19" customFormat="1" ht="15" customHeight="1">
      <c r="A39" s="18" t="s">
        <v>284</v>
      </c>
    </row>
    <row r="40" spans="1:1" s="19" customFormat="1" ht="15" customHeight="1">
      <c r="A40" s="18" t="s">
        <v>285</v>
      </c>
    </row>
    <row r="41" spans="1:1" s="19" customFormat="1" ht="15" customHeight="1">
      <c r="A41" s="18" t="s">
        <v>286</v>
      </c>
    </row>
    <row r="42" spans="1:1" s="19" customFormat="1" ht="15" customHeight="1">
      <c r="A42" s="18" t="s">
        <v>287</v>
      </c>
    </row>
    <row r="43" spans="1:1" s="19" customFormat="1" ht="15" customHeight="1">
      <c r="A43" s="18" t="s">
        <v>288</v>
      </c>
    </row>
    <row r="44" spans="1:1" s="19" customFormat="1" ht="15" customHeight="1">
      <c r="A44" s="18" t="s">
        <v>289</v>
      </c>
    </row>
    <row r="45" spans="1:1" s="19" customFormat="1" ht="15" customHeight="1">
      <c r="A45" s="18" t="s">
        <v>290</v>
      </c>
    </row>
    <row r="46" spans="1:1" s="19" customFormat="1" ht="15" customHeight="1">
      <c r="A46" s="18" t="s">
        <v>291</v>
      </c>
    </row>
    <row r="47" spans="1:1" s="19" customFormat="1" ht="15" customHeight="1">
      <c r="A47" s="18" t="s">
        <v>292</v>
      </c>
    </row>
    <row r="48" spans="1:1" s="19" customFormat="1" ht="15" customHeight="1">
      <c r="A48" s="18" t="s">
        <v>293</v>
      </c>
    </row>
    <row r="49" spans="1:1" s="19" customFormat="1" ht="15" customHeight="1">
      <c r="A49" s="18" t="s">
        <v>294</v>
      </c>
    </row>
    <row r="50" spans="1:1" s="19" customFormat="1" ht="15" customHeight="1">
      <c r="A50" s="18" t="s">
        <v>295</v>
      </c>
    </row>
    <row r="51" spans="1:1" s="19" customFormat="1" ht="15" customHeight="1">
      <c r="A51" s="18" t="s">
        <v>296</v>
      </c>
    </row>
    <row r="52" spans="1:1" s="19" customFormat="1" ht="15" customHeight="1">
      <c r="A52" s="18" t="s">
        <v>297</v>
      </c>
    </row>
    <row r="53" spans="1:1" s="19" customFormat="1" ht="15" customHeight="1">
      <c r="A53" s="18" t="s">
        <v>298</v>
      </c>
    </row>
    <row r="54" spans="1:1" s="19" customFormat="1" ht="15" customHeight="1">
      <c r="A54" s="18" t="s">
        <v>299</v>
      </c>
    </row>
    <row r="55" spans="1:1" s="19" customFormat="1" ht="15" customHeight="1">
      <c r="A55" s="18" t="s">
        <v>300</v>
      </c>
    </row>
    <row r="56" spans="1:1" s="19" customFormat="1" ht="15" customHeight="1">
      <c r="A56" s="18" t="s">
        <v>301</v>
      </c>
    </row>
    <row r="57" spans="1:1" s="19" customFormat="1" ht="15" customHeight="1">
      <c r="A57" s="18" t="s">
        <v>302</v>
      </c>
    </row>
    <row r="58" spans="1:1" s="19" customFormat="1" ht="15" customHeight="1">
      <c r="A58" s="18" t="s">
        <v>303</v>
      </c>
    </row>
    <row r="59" spans="1:1" s="19" customFormat="1" ht="15" customHeight="1">
      <c r="A59" s="18" t="s">
        <v>304</v>
      </c>
    </row>
    <row r="60" spans="1:1" s="19" customFormat="1" ht="15" customHeight="1">
      <c r="A60" s="18" t="s">
        <v>305</v>
      </c>
    </row>
    <row r="61" spans="1:1" s="19" customFormat="1" ht="15" customHeight="1">
      <c r="A61" s="18" t="s">
        <v>306</v>
      </c>
    </row>
    <row r="62" spans="1:1" s="19" customFormat="1" ht="15" customHeight="1">
      <c r="A62" s="18" t="s">
        <v>307</v>
      </c>
    </row>
    <row r="63" spans="1:1" s="19" customFormat="1" ht="15" customHeight="1">
      <c r="A63" s="18" t="s">
        <v>308</v>
      </c>
    </row>
    <row r="64" spans="1:1" s="19" customFormat="1" ht="15" customHeight="1">
      <c r="A64" s="18" t="s">
        <v>309</v>
      </c>
    </row>
    <row r="65" spans="1:1" s="19" customFormat="1" ht="15" customHeight="1">
      <c r="A65" s="18" t="s">
        <v>310</v>
      </c>
    </row>
    <row r="66" spans="1:1" s="19" customFormat="1" ht="15" customHeight="1">
      <c r="A66" s="18" t="s">
        <v>311</v>
      </c>
    </row>
    <row r="67" spans="1:1" s="19" customFormat="1" ht="15" customHeight="1">
      <c r="A67" s="18" t="s">
        <v>312</v>
      </c>
    </row>
    <row r="68" spans="1:1" s="19" customFormat="1" ht="15" customHeight="1">
      <c r="A68" s="18" t="s">
        <v>313</v>
      </c>
    </row>
    <row r="69" spans="1:1" s="19" customFormat="1" ht="15" customHeight="1">
      <c r="A69" s="18" t="s">
        <v>314</v>
      </c>
    </row>
    <row r="70" spans="1:1" s="19" customFormat="1" ht="15" customHeight="1">
      <c r="A70" s="18" t="s">
        <v>315</v>
      </c>
    </row>
    <row r="71" spans="1:1" s="19" customFormat="1" ht="15" customHeight="1">
      <c r="A71" s="18" t="s">
        <v>316</v>
      </c>
    </row>
    <row r="72" spans="1:1" s="19" customFormat="1" ht="15" customHeight="1">
      <c r="A72" s="18" t="s">
        <v>317</v>
      </c>
    </row>
    <row r="73" spans="1:1" s="19" customFormat="1" ht="15" customHeight="1">
      <c r="A73" s="18" t="s">
        <v>318</v>
      </c>
    </row>
    <row r="74" spans="1:1" s="19" customFormat="1" ht="15" customHeight="1">
      <c r="A74" s="18" t="s">
        <v>319</v>
      </c>
    </row>
    <row r="75" spans="1:1" s="19" customFormat="1" ht="15" customHeight="1">
      <c r="A75" s="18" t="s">
        <v>320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I dalis</vt:lpstr>
      <vt:lpstr>Balų lentelė</vt:lpstr>
      <vt:lpstr>Pripazintos federacijos</vt:lpstr>
      <vt:lpstr>'I dalis'!Print_Area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Baidarės Kanojos</cp:lastModifiedBy>
  <cp:revision/>
  <dcterms:created xsi:type="dcterms:W3CDTF">2018-10-26T21:26:08Z</dcterms:created>
  <dcterms:modified xsi:type="dcterms:W3CDTF">2018-12-02T20:03:54Z</dcterms:modified>
  <cp:category/>
  <cp:contentStatus/>
</cp:coreProperties>
</file>